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<sst xmlns="http://schemas.openxmlformats.org/spreadsheetml/2006/main" count="1953" uniqueCount="687">
  <si>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</si>
  <si>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</si>
  <si>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</si>
  <si>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</si>
  <si>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</si>
  <si>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</si>
  <si>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</si>
  <si>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</si>
  <si>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</si>
  <si>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</si>
  <si>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</si>
  <si>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</si>
  <si>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</si>
  <si>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</si>
  <si>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</si>
  <si>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</si>
  <si>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</si>
  <si>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</si>
  <si>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</si>
  <si>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</si>
  <si>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</si>
  <si>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</si>
  <si>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</si>
  <si>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</si>
  <si>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</si>
  <si>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</si>
  <si>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</si>
  <si>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</si>
  <si>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</si>
  <si>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</si>
  <si>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</si>
  <si>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</si>
  <si>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</si>
  <si>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</si>
  <si>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</si>
  <si>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</si>
  <si>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</si>
  <si>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</si>
  <si>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</si>
  <si>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</si>
  <si>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</si>
  <si>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</si>
  <si>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</si>
  <si>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</si>
  <si>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</si>
  <si>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</si>
  <si>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</si>
  <si>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</si>
  <si>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</si>
  <si>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</si>
  <si>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</si>
  <si>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</si>
  <si>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</si>
  <si>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</si>
  <si>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</si>
  <si>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</si>
  <si>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</si>
  <si>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</si>
  <si>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</si>
  <si>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</si>
  <si>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</si>
  <si>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</si>
  <si>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</si>
  <si>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</si>
  <si>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</si>
  <si>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</si>
  <si>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</si>
  <si>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</si>
  <si>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</si>
  <si>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</si>
  <si>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</si>
  <si>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</si>
  <si>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</si>
  <si>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</si>
  <si>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</si>
  <si>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</si>
  <si>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</si>
  <si>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</si>
  <si>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</si>
  <si>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</si>
  <si>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</si>
  <si>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</si>
  <si>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</si>
  <si>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</si>
  <si>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</si>
  <si>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</si>
  <si>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</si>
  <si>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</si>
  <si>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</si>
  <si>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</si>
  <si>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</si>
  <si>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</si>
  <si>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</si>
  <si>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</si>
  <si>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</si>
  <si>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</si>
  <si>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</si>
  <si>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</si>
  <si>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</si>
  <si>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</si>
  <si>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</si>
  <si>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</si>
  <si>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</si>
  <si>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</si>
  <si>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</si>
  <si>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</si>
  <si>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</si>
  <si>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</si>
  <si>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</si>
  <si>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</si>
  <si>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</si>
  <si>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</si>
  <si>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</si>
  <si>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</si>
  <si>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</si>
  <si>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</si>
  <si>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</si>
  <si>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</si>
  <si>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</si>
  <si>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</si>
  <si>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</si>
  <si>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</si>
  <si>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</si>
  <si>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</si>
  <si>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</si>
  <si>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</si>
  <si>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</si>
  <si>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</si>
  <si>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</si>
  <si>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</si>
  <si>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</si>
  <si>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</si>
  <si>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</si>
  <si>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</si>
  <si>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</si>
  <si>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</si>
  <si>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</si>
  <si>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</si>
  <si>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</si>
  <si>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</si>
  <si>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</si>
  <si>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</si>
  <si>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</si>
  <si>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</si>
  <si>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</si>
  <si>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</si>
  <si>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</si>
  <si>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</si>
  <si>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</si>
  <si>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</si>
  <si>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</si>
  <si>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</si>
  <si>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</si>
  <si>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</si>
  <si>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</si>
  <si>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</si>
  <si>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</si>
  <si>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</si>
  <si>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</si>
  <si>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</si>
  <si>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</si>
  <si>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</si>
  <si>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</si>
  <si>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</si>
  <si>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</si>
  <si>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</si>
  <si>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</si>
  <si>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</si>
  <si>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</si>
  <si>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</si>
  <si>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</si>
  <si>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</si>
  <si>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</si>
  <si>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</si>
  <si>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</si>
  <si>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</si>
  <si>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</si>
  <si>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</si>
  <si>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</si>
  <si>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</si>
  <si>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</si>
  <si>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</si>
  <si>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</si>
  <si>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</si>
  <si>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</si>
  <si>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</si>
  <si>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</si>
  <si>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</si>
  <si>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</si>
  <si>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</si>
  <si>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</si>
  <si>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</si>
  <si>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</si>
  <si>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</si>
  <si>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</si>
  <si>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</si>
  <si>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</si>
  <si>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</si>
  <si>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</si>
  <si>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</si>
  <si>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</si>
  <si>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</si>
  <si>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</si>
  <si>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</si>
  <si>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</si>
  <si>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</si>
  <si>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</si>
  <si>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</si>
  <si>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</si>
  <si>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</si>
  <si>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</si>
  <si>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</si>
  <si>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</si>
  <si>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</si>
  <si>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</si>
  <si>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</si>
  <si>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</si>
  <si>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</si>
  <si>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</si>
  <si>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</si>
  <si>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</si>
  <si>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</si>
  <si>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</si>
  <si>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</si>
  <si>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</si>
  <si>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</si>
  <si>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</si>
  <si>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</si>
  <si>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</si>
  <si>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</si>
  <si>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</si>
  <si>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</si>
  <si>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</si>
  <si>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</si>
  <si>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</si>
  <si>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</si>
  <si>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</si>
  <si>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</si>
  <si>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</si>
  <si>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</si>
  <si>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</si>
  <si>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</si>
  <si>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</si>
  <si>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</si>
  <si>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</si>
  <si>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</si>
  <si>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</si>
  <si>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</si>
  <si>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</si>
  <si>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</si>
  <si>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</si>
  <si>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</si>
  <si>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</si>
  <si>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</si>
  <si>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</si>
  <si>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</si>
  <si>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</si>
  <si>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</si>
  <si>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</si>
  <si>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</si>
  <si>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</si>
  <si>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</si>
  <si>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</si>
  <si>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</si>
  <si>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</si>
  <si>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</si>
  <si>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</si>
  <si>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</si>
  <si>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</si>
  <si>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</si>
  <si>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</si>
  <si>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</si>
  <si>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</si>
  <si>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</si>
  <si>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</si>
  <si>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</si>
  <si>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</si>
  <si>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</si>
  <si>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</si>
  <si>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</si>
  <si>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</si>
  <si>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</si>
  <si>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</si>
  <si>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</si>
  <si>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</si>
  <si>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</si>
  <si>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</si>
  <si>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</si>
  <si>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</si>
  <si>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</si>
  <si>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</si>
  <si>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</si>
  <si>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</si>
  <si>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</si>
  <si>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</si>
  <si>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</si>
  <si>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</si>
  <si>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</si>
  <si>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</si>
  <si>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</si>
  <si>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</si>
  <si>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</si>
  <si>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</si>
  <si>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</si>
  <si>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</si>
  <si>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</si>
  <si>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</si>
  <si>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</si>
  <si>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</si>
  <si>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</si>
  <si>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</si>
  <si>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</si>
  <si>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</si>
  <si>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</si>
  <si>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</si>
  <si>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</si>
  <si>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</si>
  <si>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</si>
  <si>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</si>
  <si>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</si>
  <si>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</si>
  <si>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</si>
  <si>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</si>
  <si>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</si>
  <si>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</si>
  <si>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</si>
  <si>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</si>
  <si>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</si>
  <si>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</si>
  <si>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</si>
  <si>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</si>
  <si>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</si>
  <si>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</si>
  <si>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</si>
  <si>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</si>
  <si>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</si>
  <si>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</si>
  <si>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</si>
  <si>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</si>
  <si>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</si>
  <si>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</si>
  <si>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</si>
  <si>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</si>
  <si>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</si>
  <si>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</si>
  <si>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</si>
  <si>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</si>
  <si>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</si>
  <si>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</si>
  <si>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</si>
  <si>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</si>
  <si>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</si>
  <si>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</si>
  <si>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</si>
  <si>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</si>
  <si>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</si>
  <si>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</si>
  <si>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</si>
  <si>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</si>
  <si>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</si>
  <si>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</si>
  <si>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</si>
  <si>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</si>
  <si>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</si>
  <si>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</si>
  <si>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</si>
  <si>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</si>
  <si>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</si>
  <si>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</si>
  <si>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</si>
  <si>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</si>
  <si>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</si>
  <si>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</si>
  <si>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</si>
  <si>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</si>
  <si>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</si>
  <si>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</si>
  <si>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</si>
  <si>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</si>
  <si>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</si>
  <si>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</si>
  <si>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</si>
  <si>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</si>
  <si>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</si>
  <si>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</si>
  <si>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</si>
  <si>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</si>
  <si>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</si>
  <si>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</si>
  <si>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</si>
  <si>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</si>
  <si>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</si>
  <si>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</si>
  <si>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</si>
  <si>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</si>
  <si>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</si>
  <si>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</si>
  <si>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</si>
  <si>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</si>
  <si>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</si>
  <si>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</si>
  <si>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</si>
  <si>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</si>
  <si>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</si>
  <si>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</si>
  <si>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</si>
  <si>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</si>
  <si>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</si>
  <si>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</si>
  <si>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</si>
  <si>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</si>
  <si>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</si>
  <si>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</si>
  <si>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</si>
  <si>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</si>
  <si>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</si>
  <si>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</si>
  <si>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</si>
  <si>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</si>
  <si>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</si>
  <si>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</si>
  <si>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</si>
  <si>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</si>
  <si>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</si>
  <si>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</si>
  <si>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</si>
  <si>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</si>
  <si>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</si>
  <si>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</si>
  <si>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</si>
  <si>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</si>
  <si>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</si>
  <si>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</si>
  <si>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</si>
  <si>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</si>
  <si>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</si>
  <si>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</si>
  <si>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</si>
  <si>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</si>
  <si>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</si>
  <si>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</si>
  <si>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</si>
  <si>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</si>
  <si>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</si>
  <si>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</si>
  <si>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</si>
  <si>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</si>
  <si>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</si>
  <si>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</si>
  <si>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</si>
  <si>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</si>
  <si>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</si>
  <si>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</si>
  <si>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</si>
  <si>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</si>
  <si>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</si>
  <si>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</si>
  <si>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</si>
  <si>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</si>
  <si>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</si>
  <si>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</si>
  <si>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</si>
  <si>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</si>
  <si>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</si>
  <si>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</si>
  <si>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</si>
  <si>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</si>
  <si>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</si>
  <si>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</si>
  <si>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</si>
  <si>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</si>
  <si>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</si>
  <si>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</si>
  <si>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</si>
  <si>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</si>
  <si>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</si>
  <si>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</si>
  <si>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</si>
  <si>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</si>
  <si>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</si>
  <si>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</si>
  <si>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</si>
  <si>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</si>
  <si>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</si>
  <si>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</si>
  <si>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</si>
  <si>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</si>
  <si>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</si>
  <si>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</si>
  <si>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</si>
  <si>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</si>
  <si>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</si>
  <si>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</si>
  <si>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</si>
  <si>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</si>
  <si>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</si>
  <si>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</si>
  <si>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</si>
  <si>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</si>
  <si>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</si>
  <si>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</si>
  <si>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</si>
  <si>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</si>
  <si>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</si>
  <si>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</si>
  <si>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</si>
  <si>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</si>
  <si>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</si>
  <si>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</si>
  <si>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</si>
  <si>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</si>
  <si>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</si>
  <si>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</si>
  <si>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</si>
  <si>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</si>
  <si>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</si>
  <si>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</si>
  <si>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</si>
  <si>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</si>
  <si>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</si>
  <si>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</si>
  <si>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</si>
  <si>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</si>
  <si>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</si>
  <si>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</si>
  <si>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</si>
  <si>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</si>
  <si>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</si>
  <si>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</si>
  <si>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</si>
  <si>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</si>
  <si>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</si>
  <si>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</si>
  <si>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</si>
  <si>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</si>
  <si>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</si>
  <si>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</si>
  <si>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</si>
  <si>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</si>
  <si>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</si>
  <si>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</si>
  <si>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</si>
  <si>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</si>
  <si>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</si>
  <si>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</si>
  <si>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</si>
  <si>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</si>
  <si>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</si>
  <si>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</si>
  <si>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</si>
  <si>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</si>
  <si>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</si>
  <si>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</si>
  <si>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</si>
  <si>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</si>
  <si>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</si>
  <si>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</si>
  <si>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</si>
  <si>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</si>
  <si>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</si>
  <si>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</si>
  <si>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</si>
  <si>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</si>
  <si>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</si>
  <si>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</si>
  <si>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</si>
  <si>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</si>
  <si>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</si>
  <si>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</si>
  <si>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</si>
  <si>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</si>
  <si>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</si>
  <si>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</si>
  <si>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</si>
  <si>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</si>
  <si>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</si>
  <si>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</si>
  <si>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</si>
  <si>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</si>
  <si>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</si>
  <si>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</si>
  <si>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</si>
  <si>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</si>
  <si>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"Выполнение работ по межеванию земельных участков, расположенных в центральной части г. Ртищево (территория парка культуры и отдыха)"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</si>
  <si>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</si>
  <si>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</si>
  <si>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</si>
  <si>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</si>
  <si>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</si>
  <si>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</si>
  <si>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</si>
  <si>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</si>
  <si>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</si>
  <si>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</si>
  <si>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880050П050</t>
  </si>
  <si>
    <t>880070П070</t>
  </si>
  <si>
    <t>880100П110</t>
  </si>
  <si>
    <t>880110П110</t>
  </si>
  <si>
    <t>Обустройство площадок (пирсов) с твердым покрытием и отбойником для установки пожарных автомобилей и забора воды</t>
  </si>
  <si>
    <t xml:space="preserve">Оснащение территорий общего пользования первичными средствами тушения пожаров и противопожарным инвентарем   </t>
  </si>
  <si>
    <t>Изготовление обучающего и информационного   материала, памяток, знаков, табличек по пожарной  безопасности</t>
  </si>
  <si>
    <t>Оснащение населенных пунктов муниципального образования устройствами оповещения населения о пожаре</t>
  </si>
  <si>
    <t>Перезарядка и ремонт огнетушителей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</si>
  <si>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</si>
  <si>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</si>
  <si>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</si>
  <si>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8302800Б570</t>
  </si>
  <si>
    <t>Благоустройство территории перед СДК п. Темп</t>
  </si>
  <si>
    <t>880000000</t>
  </si>
  <si>
    <t>880140П150</t>
  </si>
  <si>
    <t>880150П160</t>
  </si>
  <si>
    <t>Оборудование водонапорных башен приспособлением для отбора воды пожарной техникой в любое время года, обеспечение соответствующими знаками</t>
  </si>
  <si>
    <t>Приобретение и установка 2 гидрантов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</si>
  <si>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</si>
  <si>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</si>
  <si>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</si>
  <si>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</si>
  <si>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</si>
  <si>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</si>
  <si>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</si>
  <si>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</si>
  <si>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</si>
  <si>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</si>
  <si>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</si>
  <si>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</si>
  <si>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</si>
  <si>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</si>
  <si>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</si>
  <si>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</si>
  <si>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</si>
  <si>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</si>
  <si>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</si>
  <si>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</si>
  <si>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>план на 9 месяцев</t>
  </si>
  <si>
    <t>% к плану 9 месяцев</t>
  </si>
  <si>
    <t>% к плану 9  месяцев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</si>
  <si>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</si>
  <si>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</si>
  <si>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</si>
  <si>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</si>
  <si>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</si>
  <si>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</si>
  <si>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</si>
  <si>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</si>
  <si>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</si>
  <si>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</si>
  <si>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</si>
  <si>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</si>
  <si>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</si>
  <si>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</si>
  <si>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</si>
  <si>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</si>
  <si>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</si>
  <si>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</si>
  <si>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</si>
  <si>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</si>
  <si>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</si>
  <si>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</si>
  <si>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СПРАВКА
об исполнении бюджета МО г. Ртищево
на 01.09.2019г.
</t>
  </si>
  <si>
    <t>СПРАВКА
об исполнении бюджета Краснозвездинского МО
на 01.09.2019г.</t>
  </si>
  <si>
    <t xml:space="preserve">СПРАВКА
об исполнении бюджета Макаровского МО
на 01.09.2019г.                                                                                      </t>
  </si>
  <si>
    <t>СПРАВКА
об исполнении бюджета Октябрьского МО
на 01.09.2019г.</t>
  </si>
  <si>
    <t>СПРАВКА
об исполнении бюджета Салтыковского МО
на 01.09.2019г.</t>
  </si>
  <si>
    <t xml:space="preserve">СПРАВКА
об исполнении бюджета Урусовского МО
на 01.09.2019г.
</t>
  </si>
  <si>
    <t xml:space="preserve">СПРАВКА
об исполнении бюджета Шило-Голицынского МО
на 01.09.2019г.
</t>
  </si>
  <si>
    <t xml:space="preserve">СПРАВКА
об исполнении бюджета Ртищевского района (консолидация)
на 01.09.2019г.                                                                                                                      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</si>
  <si>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</si>
  <si>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</si>
  <si>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</si>
  <si>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</si>
  <si>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</si>
  <si>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</si>
  <si>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</si>
  <si>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</si>
  <si>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Основное мероприятие "Мероприятия приуроченные к празднованию Дня города Ртищево"</t>
  </si>
  <si>
    <t xml:space="preserve">870080A080
</t>
  </si>
  <si>
    <t>721160Г210</t>
  </si>
  <si>
    <t>721190Г220</t>
  </si>
  <si>
    <t>Актуализация правил землепользования и застройки территории  МО город Ртищево</t>
  </si>
  <si>
    <t>Актуализация генерального плана МО город Ртищево</t>
  </si>
  <si>
    <t>830300Б630</t>
  </si>
  <si>
    <t>Проведение дератизационных мероприятий на общественных территориях и в местах отдыха</t>
  </si>
  <si>
    <t>830230Б640</t>
  </si>
  <si>
    <t>Приобретение и установка спортивных тренажеров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</si>
  <si>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</t>
  </si>
  <si>
    <t>66,0</t>
  </si>
  <si>
    <t xml:space="preserve">СПРАВКА
об исполнении бюджета Ртищевского района
на 01.09.2019 г.
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</si>
</sst>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193" fontId="19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10" fillId="34" borderId="10" xfId="0" applyNumberFormat="1" applyFont="1" applyFill="1" applyBorder="1" applyAlignment="1">
      <alignment horizontal="center" vertical="center" wrapText="1"/>
    </xf>
    <xf numFmtId="9" fontId="10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9" fontId="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203" fontId="17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62" applyNumberFormat="1" applyFont="1" applyFill="1" applyBorder="1" applyAlignment="1" applyProtection="1">
      <alignment vertical="center" wrapText="1"/>
      <protection hidden="1"/>
    </xf>
    <xf numFmtId="203" fontId="15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0" applyNumberFormat="1" applyFont="1" applyFill="1" applyBorder="1" applyAlignment="1">
      <alignment horizontal="left" vertical="center" wrapText="1"/>
    </xf>
    <xf numFmtId="203" fontId="15" fillId="34" borderId="10" xfId="62" applyNumberFormat="1" applyFont="1" applyFill="1" applyBorder="1" applyAlignment="1" applyProtection="1">
      <alignment wrapText="1"/>
      <protection hidden="1"/>
    </xf>
    <xf numFmtId="49" fontId="15" fillId="34" borderId="10" xfId="62" applyNumberFormat="1" applyFont="1" applyFill="1" applyBorder="1" applyAlignment="1" applyProtection="1">
      <alignment wrapText="1"/>
      <protection hidden="1"/>
    </xf>
    <xf numFmtId="49" fontId="17" fillId="34" borderId="10" xfId="62" applyNumberFormat="1" applyFont="1" applyFill="1" applyBorder="1" applyAlignment="1" applyProtection="1">
      <alignment vertical="center" wrapText="1"/>
      <protection hidden="1"/>
    </xf>
    <xf numFmtId="0" fontId="15" fillId="34" borderId="10" xfId="0" applyFont="1" applyFill="1" applyBorder="1" applyAlignment="1">
      <alignment horizontal="left" vertical="center" wrapText="1"/>
    </xf>
    <xf numFmtId="212" fontId="15" fillId="34" borderId="10" xfId="85" applyNumberFormat="1" applyFont="1" applyFill="1" applyBorder="1" applyAlignment="1" applyProtection="1">
      <alignment horizontal="center"/>
      <protection hidden="1"/>
    </xf>
    <xf numFmtId="49" fontId="15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193" fontId="20" fillId="34" borderId="1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212" fontId="2" fillId="34" borderId="10" xfId="87" applyNumberFormat="1" applyFont="1" applyFill="1" applyBorder="1" applyAlignment="1" applyProtection="1">
      <alignment horizontal="center" vertical="center"/>
      <protection hidden="1"/>
    </xf>
    <xf numFmtId="212" fontId="15" fillId="34" borderId="10" xfId="88" applyNumberFormat="1" applyFont="1" applyFill="1" applyBorder="1" applyAlignment="1" applyProtection="1">
      <alignment horizontal="center" wrapText="1"/>
      <protection hidden="1"/>
    </xf>
    <xf numFmtId="212" fontId="15" fillId="34" borderId="10" xfId="88" applyNumberFormat="1" applyFont="1" applyFill="1" applyBorder="1" applyAlignment="1" applyProtection="1">
      <alignment horizontal="center"/>
      <protection hidden="1"/>
    </xf>
    <xf numFmtId="193" fontId="2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top" wrapText="1"/>
    </xf>
    <xf numFmtId="212" fontId="15" fillId="34" borderId="10" xfId="89" applyNumberFormat="1" applyFont="1" applyFill="1" applyBorder="1" applyAlignment="1" applyProtection="1">
      <alignment horizontal="center"/>
      <protection hidden="1"/>
    </xf>
    <xf numFmtId="212" fontId="15" fillId="34" borderId="10" xfId="90" applyNumberFormat="1" applyFont="1" applyFill="1" applyBorder="1" applyAlignment="1" applyProtection="1">
      <alignment horizontal="center"/>
      <protection hidden="1"/>
    </xf>
    <xf numFmtId="0" fontId="15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49" fontId="7" fillId="34" borderId="12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212" fontId="4" fillId="34" borderId="10" xfId="77" applyNumberFormat="1" applyFont="1" applyFill="1" applyBorder="1" applyAlignment="1" applyProtection="1">
      <alignment horizontal="center"/>
      <protection hidden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78" applyNumberFormat="1" applyFont="1" applyFill="1" applyBorder="1" applyAlignment="1" applyProtection="1">
      <alignment horizontal="center"/>
      <protection hidden="1"/>
    </xf>
    <xf numFmtId="49" fontId="17" fillId="34" borderId="10" xfId="0" applyNumberFormat="1" applyFont="1" applyFill="1" applyBorder="1" applyAlignment="1">
      <alignment horizontal="left"/>
    </xf>
    <xf numFmtId="193" fontId="3" fillId="34" borderId="10" xfId="0" applyNumberFormat="1" applyFont="1" applyFill="1" applyBorder="1" applyAlignment="1" applyProtection="1">
      <alignment horizontal="center" vertical="center" wrapText="1"/>
      <protection/>
    </xf>
    <xf numFmtId="212" fontId="1" fillId="34" borderId="10" xfId="103" applyNumberFormat="1" applyFont="1" applyFill="1" applyBorder="1" applyAlignment="1" applyProtection="1">
      <alignment horizontal="center"/>
      <protection hidden="1"/>
    </xf>
    <xf numFmtId="215" fontId="3" fillId="34" borderId="10" xfId="106" applyNumberFormat="1" applyFont="1" applyFill="1" applyBorder="1" applyAlignment="1" applyProtection="1">
      <alignment horizontal="center" vertical="center"/>
      <protection hidden="1"/>
    </xf>
    <xf numFmtId="212" fontId="4" fillId="34" borderId="10" xfId="79" applyNumberFormat="1" applyFont="1" applyFill="1" applyBorder="1" applyAlignment="1" applyProtection="1">
      <alignment horizontal="center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94" fontId="3" fillId="34" borderId="10" xfId="0" applyNumberFormat="1" applyFont="1" applyFill="1" applyBorder="1" applyAlignment="1">
      <alignment horizontal="center" vertical="center" wrapText="1"/>
    </xf>
    <xf numFmtId="212" fontId="4" fillId="34" borderId="10" xfId="107" applyNumberFormat="1" applyFont="1" applyFill="1" applyBorder="1" applyAlignment="1" applyProtection="1">
      <alignment horizontal="center"/>
      <protection hidden="1"/>
    </xf>
    <xf numFmtId="194" fontId="3" fillId="34" borderId="10" xfId="64" applyNumberFormat="1" applyFont="1" applyFill="1" applyBorder="1" applyAlignment="1" applyProtection="1">
      <alignment horizontal="center" vertical="center"/>
      <protection hidden="1"/>
    </xf>
    <xf numFmtId="212" fontId="4" fillId="34" borderId="10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 wrapText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5" fontId="3" fillId="34" borderId="10" xfId="69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2" fontId="4" fillId="34" borderId="10" xfId="82" applyNumberFormat="1" applyFont="1" applyFill="1" applyBorder="1" applyAlignment="1" applyProtection="1">
      <alignment horizontal="center"/>
      <protection hidden="1"/>
    </xf>
    <xf numFmtId="194" fontId="20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93" fontId="10" fillId="34" borderId="10" xfId="0" applyNumberFormat="1" applyFont="1" applyFill="1" applyBorder="1" applyAlignment="1">
      <alignment horizontal="centerContinuous" vertical="center" wrapText="1"/>
    </xf>
    <xf numFmtId="9" fontId="10" fillId="34" borderId="10" xfId="0" applyNumberFormat="1" applyFont="1" applyFill="1" applyBorder="1" applyAlignment="1">
      <alignment horizontal="centerContinuous" vertical="center" wrapText="1"/>
    </xf>
    <xf numFmtId="193" fontId="3" fillId="34" borderId="10" xfId="0" applyNumberFormat="1" applyFont="1" applyFill="1" applyBorder="1" applyAlignment="1">
      <alignment horizontal="centerContinuous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93" fontId="19" fillId="34" borderId="10" xfId="0" applyNumberFormat="1" applyFont="1" applyFill="1" applyBorder="1" applyAlignment="1">
      <alignment horizontal="centerContinuous" vertical="center" wrapText="1"/>
    </xf>
    <xf numFmtId="193" fontId="19" fillId="34" borderId="14" xfId="0" applyNumberFormat="1" applyFont="1" applyFill="1" applyBorder="1" applyAlignment="1">
      <alignment horizontal="center" vertical="center" wrapText="1"/>
    </xf>
    <xf numFmtId="212" fontId="4" fillId="34" borderId="10" xfId="72" applyNumberFormat="1" applyFont="1" applyFill="1" applyBorder="1" applyAlignment="1" applyProtection="1">
      <alignment horizontal="center"/>
      <protection hidden="1"/>
    </xf>
    <xf numFmtId="212" fontId="4" fillId="34" borderId="10" xfId="83" applyNumberFormat="1" applyFont="1" applyFill="1" applyBorder="1" applyAlignment="1" applyProtection="1">
      <alignment horizontal="center"/>
      <protection hidden="1"/>
    </xf>
    <xf numFmtId="193" fontId="20" fillId="34" borderId="10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93" fontId="20" fillId="34" borderId="0" xfId="0" applyNumberFormat="1" applyFont="1" applyFill="1" applyAlignment="1">
      <alignment horizontal="centerContinuous" vertical="center"/>
    </xf>
    <xf numFmtId="0" fontId="7" fillId="34" borderId="10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203" fontId="24" fillId="34" borderId="10" xfId="62" applyNumberFormat="1" applyFont="1" applyFill="1" applyBorder="1" applyAlignment="1" applyProtection="1">
      <alignment vertical="center" wrapText="1"/>
      <protection hidden="1"/>
    </xf>
    <xf numFmtId="0" fontId="24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194" fontId="3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212" fontId="26" fillId="34" borderId="10" xfId="63" applyNumberFormat="1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5" xfId="0" applyNumberFormat="1" applyFont="1" applyFill="1" applyBorder="1" applyAlignment="1">
      <alignment horizontal="left" vertical="top" wrapText="1"/>
    </xf>
    <xf numFmtId="9" fontId="11" fillId="34" borderId="15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212" fontId="4" fillId="34" borderId="10" xfId="91" applyNumberFormat="1" applyFont="1" applyFill="1" applyBorder="1" applyAlignment="1" applyProtection="1">
      <alignment horizontal="center"/>
      <protection hidden="1"/>
    </xf>
    <xf numFmtId="212" fontId="4" fillId="34" borderId="10" xfId="92" applyNumberFormat="1" applyFont="1" applyFill="1" applyBorder="1" applyAlignment="1" applyProtection="1">
      <alignment horizontal="center"/>
      <protection hidden="1"/>
    </xf>
    <xf numFmtId="212" fontId="4" fillId="34" borderId="10" xfId="93" applyNumberFormat="1" applyFont="1" applyFill="1" applyBorder="1" applyAlignment="1" applyProtection="1">
      <alignment horizontal="center"/>
      <protection hidden="1"/>
    </xf>
    <xf numFmtId="212" fontId="4" fillId="34" borderId="10" xfId="94" applyNumberFormat="1" applyFont="1" applyFill="1" applyBorder="1" applyAlignment="1" applyProtection="1">
      <alignment horizontal="center"/>
      <protection hidden="1"/>
    </xf>
    <xf numFmtId="212" fontId="4" fillId="34" borderId="10" xfId="98" applyNumberFormat="1" applyFont="1" applyFill="1" applyBorder="1" applyAlignment="1" applyProtection="1">
      <alignment horizontal="center"/>
      <protection hidden="1"/>
    </xf>
    <xf numFmtId="212" fontId="17" fillId="34" borderId="10" xfId="99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 vertical="center"/>
      <protection hidden="1"/>
    </xf>
    <xf numFmtId="49" fontId="3" fillId="34" borderId="10" xfId="0" applyNumberFormat="1" applyFont="1" applyFill="1" applyBorder="1" applyAlignment="1">
      <alignment horizontal="center" vertical="center" wrapText="1"/>
    </xf>
    <xf numFmtId="215" fontId="3" fillId="34" borderId="10" xfId="105" applyNumberFormat="1" applyFont="1" applyFill="1" applyBorder="1" applyAlignment="1" applyProtection="1">
      <alignment horizontal="center" vertical="center"/>
      <protection hidden="1"/>
    </xf>
    <xf numFmtId="215" fontId="3" fillId="34" borderId="10" xfId="80" applyNumberFormat="1" applyFont="1" applyFill="1" applyBorder="1" applyAlignment="1" applyProtection="1">
      <alignment horizontal="center" vertical="center"/>
      <protection hidden="1"/>
    </xf>
    <xf numFmtId="194" fontId="3" fillId="34" borderId="10" xfId="65" applyNumberFormat="1" applyFont="1" applyFill="1" applyBorder="1" applyAlignment="1" applyProtection="1">
      <alignment horizontal="center" vertical="center"/>
      <protection hidden="1"/>
    </xf>
    <xf numFmtId="194" fontId="3" fillId="34" borderId="10" xfId="66" applyNumberFormat="1" applyFont="1" applyFill="1" applyBorder="1" applyAlignment="1" applyProtection="1">
      <alignment horizontal="center" vertical="center"/>
      <protection hidden="1"/>
    </xf>
    <xf numFmtId="204" fontId="3" fillId="34" borderId="10" xfId="97" applyNumberFormat="1" applyFont="1" applyFill="1" applyBorder="1" applyAlignment="1" applyProtection="1">
      <alignment horizontal="center" vertical="center"/>
      <protection hidden="1"/>
    </xf>
    <xf numFmtId="215" fontId="3" fillId="34" borderId="10" xfId="70" applyNumberFormat="1" applyFont="1" applyFill="1" applyBorder="1" applyAlignment="1" applyProtection="1">
      <alignment horizontal="center" vertical="center"/>
      <protection hidden="1"/>
    </xf>
    <xf numFmtId="215" fontId="3" fillId="34" borderId="10" xfId="71" applyNumberFormat="1" applyFont="1" applyFill="1" applyBorder="1" applyAlignment="1" applyProtection="1">
      <alignment horizontal="center" vertical="center"/>
      <protection hidden="1"/>
    </xf>
    <xf numFmtId="193" fontId="19" fillId="34" borderId="10" xfId="0" applyNumberFormat="1" applyFont="1" applyFill="1" applyBorder="1" applyAlignment="1">
      <alignment horizontal="center" vertical="center"/>
    </xf>
    <xf numFmtId="215" fontId="3" fillId="34" borderId="10" xfId="74" applyNumberFormat="1" applyFont="1" applyFill="1" applyBorder="1" applyAlignment="1" applyProtection="1">
      <alignment/>
      <protection hidden="1"/>
    </xf>
    <xf numFmtId="215" fontId="3" fillId="34" borderId="10" xfId="75" applyNumberFormat="1" applyFont="1" applyFill="1" applyBorder="1" applyAlignment="1" applyProtection="1">
      <alignment/>
      <protection hidden="1"/>
    </xf>
    <xf numFmtId="215" fontId="3" fillId="34" borderId="10" xfId="76" applyNumberFormat="1" applyFont="1" applyFill="1" applyBorder="1" applyAlignment="1" applyProtection="1">
      <alignment/>
      <protection hidden="1"/>
    </xf>
    <xf numFmtId="203" fontId="17" fillId="34" borderId="10" xfId="62" applyNumberFormat="1" applyFont="1" applyFill="1" applyBorder="1" applyAlignment="1" applyProtection="1">
      <alignment wrapText="1"/>
      <protection hidden="1"/>
    </xf>
    <xf numFmtId="212" fontId="26" fillId="34" borderId="10" xfId="100" applyNumberFormat="1" applyFont="1" applyFill="1" applyBorder="1" applyAlignment="1" applyProtection="1">
      <alignment horizontal="center"/>
      <protection hidden="1"/>
    </xf>
    <xf numFmtId="212" fontId="18" fillId="34" borderId="10" xfId="102" applyNumberFormat="1" applyFont="1" applyFill="1" applyBorder="1" applyAlignment="1" applyProtection="1">
      <alignment horizontal="center"/>
      <protection hidden="1"/>
    </xf>
    <xf numFmtId="212" fontId="4" fillId="34" borderId="10" xfId="101" applyNumberFormat="1" applyFont="1" applyFill="1" applyBorder="1" applyAlignment="1" applyProtection="1">
      <alignment horizontal="center"/>
      <protection hidden="1"/>
    </xf>
    <xf numFmtId="0" fontId="18" fillId="34" borderId="10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left" vertical="top" wrapText="1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/>
    </xf>
    <xf numFmtId="212" fontId="27" fillId="34" borderId="10" xfId="82" applyNumberFormat="1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17" fillId="34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18" fillId="34" borderId="10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7"/>
  <sheetViews>
    <sheetView zoomScale="85" zoomScaleNormal="85" workbookViewId="0" topLeftCell="A1">
      <selection activeCell="E7" sqref="E7"/>
    </sheetView>
  </sheetViews>
  <sheetFormatPr defaultColWidth="9.140625" defaultRowHeight="12.75"/>
  <cols>
    <col min="1" max="1" width="6.57421875" style="59" customWidth="1"/>
    <col min="2" max="2" width="46.57421875" style="59" customWidth="1"/>
    <col min="3" max="3" width="15.7109375" style="60" hidden="1" customWidth="1"/>
    <col min="4" max="4" width="18.28125" style="62" customWidth="1"/>
    <col min="5" max="5" width="13.8515625" style="62" customWidth="1"/>
    <col min="6" max="6" width="15.28125" style="62" customWidth="1"/>
    <col min="7" max="7" width="13.8515625" style="62" customWidth="1"/>
    <col min="8" max="8" width="12.57421875" style="62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206" t="s">
        <v>686</v>
      </c>
      <c r="B1" s="206"/>
      <c r="C1" s="206"/>
      <c r="D1" s="206"/>
      <c r="E1" s="206"/>
      <c r="F1" s="206"/>
      <c r="G1" s="206"/>
      <c r="H1" s="206"/>
      <c r="I1" s="145"/>
    </row>
    <row r="2" spans="1:9" ht="12.75" customHeight="1">
      <c r="A2" s="207"/>
      <c r="B2" s="197" t="s">
        <v>2</v>
      </c>
      <c r="C2" s="209" t="s">
        <v>135</v>
      </c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634</v>
      </c>
      <c r="I2" s="146"/>
    </row>
    <row r="3" spans="1:9" ht="47.25" customHeight="1">
      <c r="A3" s="207"/>
      <c r="B3" s="198"/>
      <c r="C3" s="210"/>
      <c r="D3" s="205"/>
      <c r="E3" s="198"/>
      <c r="F3" s="205"/>
      <c r="G3" s="198"/>
      <c r="H3" s="198"/>
      <c r="I3" s="146"/>
    </row>
    <row r="4" spans="1:9" ht="24" customHeight="1">
      <c r="A4" s="183"/>
      <c r="B4" s="188" t="s">
        <v>69</v>
      </c>
      <c r="C4" s="187"/>
      <c r="D4" s="36">
        <f>D5+D7+D8+D9+D10+D11+D12+D13+D14+D15+D16+D17+D20+D21+D22+D23+D24+D26+D6</f>
        <v>179506.59999999998</v>
      </c>
      <c r="E4" s="36">
        <f>E5+E7+E8+E9+E10+E11+E12+E13+E14+E15+E16+E17+E20+E21+E22+E23+E24+E26+E6</f>
        <v>132042.3</v>
      </c>
      <c r="F4" s="36">
        <f>F5+F7+F8+F9+F10+F11+F12+F13+F14+F15+F16+F17+F20+F21+F22+F23+F24+F26+F6+F19+F18</f>
        <v>132981.8</v>
      </c>
      <c r="G4" s="37">
        <f>F4/D4</f>
        <v>0.7408184434444194</v>
      </c>
      <c r="H4" s="37">
        <f>F4/E4</f>
        <v>1.007115144162136</v>
      </c>
      <c r="I4" s="147"/>
    </row>
    <row r="5" spans="1:9" ht="18.75">
      <c r="A5" s="183"/>
      <c r="B5" s="184" t="s">
        <v>314</v>
      </c>
      <c r="C5" s="187"/>
      <c r="D5" s="35">
        <v>119313</v>
      </c>
      <c r="E5" s="35">
        <v>86380</v>
      </c>
      <c r="F5" s="35">
        <v>76957.2</v>
      </c>
      <c r="G5" s="37">
        <f aca="true" t="shared" si="0" ref="G5:G37">F5/D5</f>
        <v>0.6450026401146564</v>
      </c>
      <c r="H5" s="37">
        <f aca="true" t="shared" si="1" ref="H5:H37">F5/E5</f>
        <v>0.8909145635563788</v>
      </c>
      <c r="I5" s="147"/>
    </row>
    <row r="6" spans="1:9" ht="31.5">
      <c r="A6" s="183"/>
      <c r="B6" s="184" t="s">
        <v>315</v>
      </c>
      <c r="C6" s="187"/>
      <c r="D6" s="35">
        <v>100</v>
      </c>
      <c r="E6" s="35">
        <v>75</v>
      </c>
      <c r="F6" s="35">
        <v>186.1</v>
      </c>
      <c r="G6" s="37">
        <f t="shared" si="0"/>
        <v>1.861</v>
      </c>
      <c r="H6" s="37">
        <f t="shared" si="1"/>
        <v>2.481333333333333</v>
      </c>
      <c r="I6" s="147"/>
    </row>
    <row r="7" spans="1:9" ht="31.5">
      <c r="A7" s="183"/>
      <c r="B7" s="184" t="s">
        <v>316</v>
      </c>
      <c r="C7" s="187"/>
      <c r="D7" s="35">
        <v>12500</v>
      </c>
      <c r="E7" s="35">
        <v>9800</v>
      </c>
      <c r="F7" s="35">
        <v>9226.1</v>
      </c>
      <c r="G7" s="37">
        <f t="shared" si="0"/>
        <v>0.7380880000000001</v>
      </c>
      <c r="H7" s="37">
        <f t="shared" si="1"/>
        <v>0.9414387755102042</v>
      </c>
      <c r="I7" s="147"/>
    </row>
    <row r="8" spans="1:9" ht="18.75">
      <c r="A8" s="183"/>
      <c r="B8" s="184" t="s">
        <v>6</v>
      </c>
      <c r="C8" s="187"/>
      <c r="D8" s="35">
        <v>10451</v>
      </c>
      <c r="E8" s="35">
        <v>7275</v>
      </c>
      <c r="F8" s="35">
        <v>16177.2</v>
      </c>
      <c r="G8" s="37">
        <f t="shared" si="0"/>
        <v>1.54790929097694</v>
      </c>
      <c r="H8" s="37">
        <f t="shared" si="1"/>
        <v>2.2236701030927835</v>
      </c>
      <c r="I8" s="147"/>
    </row>
    <row r="9" spans="1:9" ht="18.75" hidden="1">
      <c r="A9" s="183"/>
      <c r="B9" s="184" t="s">
        <v>7</v>
      </c>
      <c r="C9" s="187"/>
      <c r="D9" s="35">
        <v>0</v>
      </c>
      <c r="E9" s="35">
        <v>0</v>
      </c>
      <c r="F9" s="35">
        <v>0</v>
      </c>
      <c r="G9" s="37" t="e">
        <f t="shared" si="0"/>
        <v>#DIV/0!</v>
      </c>
      <c r="H9" s="37" t="e">
        <f t="shared" si="1"/>
        <v>#DIV/0!</v>
      </c>
      <c r="I9" s="147"/>
    </row>
    <row r="10" spans="1:9" ht="18.75">
      <c r="A10" s="183"/>
      <c r="B10" s="184" t="s">
        <v>178</v>
      </c>
      <c r="C10" s="187"/>
      <c r="D10" s="35">
        <v>20241.3</v>
      </c>
      <c r="E10" s="35">
        <v>15202.3</v>
      </c>
      <c r="F10" s="35">
        <v>16495.8</v>
      </c>
      <c r="G10" s="37">
        <f t="shared" si="0"/>
        <v>0.8149575373123268</v>
      </c>
      <c r="H10" s="37">
        <f t="shared" si="1"/>
        <v>1.0850858093841063</v>
      </c>
      <c r="I10" s="147"/>
    </row>
    <row r="11" spans="1:9" ht="18.75" hidden="1">
      <c r="A11" s="183"/>
      <c r="B11" s="184" t="s">
        <v>8</v>
      </c>
      <c r="C11" s="187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  <c r="I11" s="147"/>
    </row>
    <row r="12" spans="1:9" ht="17.25" customHeight="1">
      <c r="A12" s="183"/>
      <c r="B12" s="184" t="s">
        <v>317</v>
      </c>
      <c r="C12" s="187"/>
      <c r="D12" s="35">
        <v>4676</v>
      </c>
      <c r="E12" s="35">
        <v>3300</v>
      </c>
      <c r="F12" s="35">
        <v>3121.2</v>
      </c>
      <c r="G12" s="37">
        <f t="shared" si="0"/>
        <v>0.6674935842600513</v>
      </c>
      <c r="H12" s="37">
        <f t="shared" si="1"/>
        <v>0.9458181818181818</v>
      </c>
      <c r="I12" s="147"/>
    </row>
    <row r="13" spans="1:9" ht="18" customHeight="1" hidden="1">
      <c r="A13" s="183"/>
      <c r="B13" s="184" t="s">
        <v>247</v>
      </c>
      <c r="C13" s="187"/>
      <c r="D13" s="35"/>
      <c r="E13" s="35"/>
      <c r="F13" s="35"/>
      <c r="G13" s="37" t="e">
        <f t="shared" si="0"/>
        <v>#DIV/0!</v>
      </c>
      <c r="H13" s="37" t="e">
        <f t="shared" si="1"/>
        <v>#DIV/0!</v>
      </c>
      <c r="I13" s="147"/>
    </row>
    <row r="14" spans="1:9" ht="31.5">
      <c r="A14" s="183"/>
      <c r="B14" s="184" t="s">
        <v>318</v>
      </c>
      <c r="C14" s="187"/>
      <c r="D14" s="35">
        <v>4400</v>
      </c>
      <c r="E14" s="35">
        <v>3150</v>
      </c>
      <c r="F14" s="35">
        <v>2978.5</v>
      </c>
      <c r="G14" s="37">
        <f t="shared" si="0"/>
        <v>0.6769318181818181</v>
      </c>
      <c r="H14" s="37">
        <f t="shared" si="1"/>
        <v>0.9455555555555556</v>
      </c>
      <c r="I14" s="147"/>
    </row>
    <row r="15" spans="1:9" ht="30.75" customHeight="1">
      <c r="A15" s="183"/>
      <c r="B15" s="184" t="s">
        <v>324</v>
      </c>
      <c r="C15" s="187"/>
      <c r="D15" s="35">
        <v>400</v>
      </c>
      <c r="E15" s="35">
        <v>300</v>
      </c>
      <c r="F15" s="35">
        <v>277.3</v>
      </c>
      <c r="G15" s="37">
        <f t="shared" si="0"/>
        <v>0.69325</v>
      </c>
      <c r="H15" s="37">
        <f t="shared" si="1"/>
        <v>0.9243333333333333</v>
      </c>
      <c r="I15" s="147"/>
    </row>
    <row r="16" spans="1:9" ht="25.5" customHeight="1" hidden="1">
      <c r="A16" s="183"/>
      <c r="B16" s="184" t="s">
        <v>12</v>
      </c>
      <c r="C16" s="187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  <c r="I16" s="147"/>
    </row>
    <row r="17" spans="1:9" ht="0.75" customHeight="1" hidden="1">
      <c r="A17" s="183"/>
      <c r="B17" s="184" t="s">
        <v>319</v>
      </c>
      <c r="C17" s="187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  <c r="I17" s="147"/>
    </row>
    <row r="18" spans="1:9" ht="37.5" customHeight="1">
      <c r="A18" s="183"/>
      <c r="B18" s="184" t="s">
        <v>520</v>
      </c>
      <c r="C18" s="187"/>
      <c r="D18" s="35">
        <v>0</v>
      </c>
      <c r="E18" s="35">
        <v>0</v>
      </c>
      <c r="F18" s="35">
        <v>41</v>
      </c>
      <c r="G18" s="37">
        <v>0</v>
      </c>
      <c r="H18" s="37">
        <v>0</v>
      </c>
      <c r="I18" s="147"/>
    </row>
    <row r="19" spans="1:9" ht="47.25" customHeight="1">
      <c r="A19" s="183"/>
      <c r="B19" s="184" t="s">
        <v>521</v>
      </c>
      <c r="C19" s="187"/>
      <c r="D19" s="35">
        <v>0</v>
      </c>
      <c r="E19" s="35">
        <v>0</v>
      </c>
      <c r="F19" s="35">
        <v>178.3</v>
      </c>
      <c r="G19" s="37">
        <v>0</v>
      </c>
      <c r="H19" s="37">
        <v>0</v>
      </c>
      <c r="I19" s="147"/>
    </row>
    <row r="20" spans="1:9" ht="30.75" customHeight="1">
      <c r="A20" s="183"/>
      <c r="B20" s="184" t="s">
        <v>320</v>
      </c>
      <c r="C20" s="187"/>
      <c r="D20" s="35">
        <v>660</v>
      </c>
      <c r="E20" s="35">
        <v>513</v>
      </c>
      <c r="F20" s="35">
        <v>511.4</v>
      </c>
      <c r="G20" s="37">
        <f t="shared" si="0"/>
        <v>0.7748484848484848</v>
      </c>
      <c r="H20" s="37">
        <f t="shared" si="1"/>
        <v>0.9968810916179337</v>
      </c>
      <c r="I20" s="147"/>
    </row>
    <row r="21" spans="1:9" ht="18" customHeight="1" hidden="1">
      <c r="A21" s="183"/>
      <c r="B21" s="184" t="s">
        <v>282</v>
      </c>
      <c r="C21" s="187"/>
      <c r="D21" s="35"/>
      <c r="E21" s="35"/>
      <c r="F21" s="35"/>
      <c r="G21" s="37" t="e">
        <f t="shared" si="0"/>
        <v>#DIV/0!</v>
      </c>
      <c r="H21" s="37" t="e">
        <f t="shared" si="1"/>
        <v>#DIV/0!</v>
      </c>
      <c r="I21" s="147"/>
    </row>
    <row r="22" spans="1:9" ht="32.25" customHeight="1">
      <c r="A22" s="183"/>
      <c r="B22" s="184" t="s">
        <v>334</v>
      </c>
      <c r="C22" s="187"/>
      <c r="D22" s="35">
        <v>120</v>
      </c>
      <c r="E22" s="35">
        <v>120</v>
      </c>
      <c r="F22" s="35">
        <v>162</v>
      </c>
      <c r="G22" s="37">
        <f t="shared" si="0"/>
        <v>1.35</v>
      </c>
      <c r="H22" s="37">
        <f t="shared" si="1"/>
        <v>1.35</v>
      </c>
      <c r="I22" s="147"/>
    </row>
    <row r="23" spans="1:9" ht="47.25">
      <c r="A23" s="183"/>
      <c r="B23" s="184" t="s">
        <v>322</v>
      </c>
      <c r="C23" s="187"/>
      <c r="D23" s="35">
        <v>4706</v>
      </c>
      <c r="E23" s="35">
        <v>4506</v>
      </c>
      <c r="F23" s="35">
        <v>4935.9</v>
      </c>
      <c r="G23" s="37">
        <f t="shared" si="0"/>
        <v>1.0488525286867827</v>
      </c>
      <c r="H23" s="37">
        <f t="shared" si="1"/>
        <v>1.0954061251664446</v>
      </c>
      <c r="I23" s="147"/>
    </row>
    <row r="24" spans="1:9" ht="30.75" customHeight="1">
      <c r="A24" s="183"/>
      <c r="B24" s="184" t="s">
        <v>323</v>
      </c>
      <c r="C24" s="187"/>
      <c r="D24" s="35">
        <v>1939.3</v>
      </c>
      <c r="E24" s="35">
        <v>1421</v>
      </c>
      <c r="F24" s="35">
        <v>1733.8</v>
      </c>
      <c r="G24" s="37">
        <f t="shared" si="0"/>
        <v>0.8940339297684732</v>
      </c>
      <c r="H24" s="37">
        <f t="shared" si="1"/>
        <v>1.2201266713581984</v>
      </c>
      <c r="I24" s="147"/>
    </row>
    <row r="25" spans="1:9" ht="0.75" customHeight="1" hidden="1">
      <c r="A25" s="183"/>
      <c r="B25" s="184" t="s">
        <v>17</v>
      </c>
      <c r="C25" s="187"/>
      <c r="D25" s="35">
        <v>1177.1</v>
      </c>
      <c r="E25" s="35">
        <v>291</v>
      </c>
      <c r="F25" s="35">
        <v>356.4</v>
      </c>
      <c r="G25" s="37">
        <f t="shared" si="0"/>
        <v>0.30277801376263697</v>
      </c>
      <c r="H25" s="37">
        <f t="shared" si="1"/>
        <v>1.224742268041237</v>
      </c>
      <c r="I25" s="147"/>
    </row>
    <row r="26" spans="1:9" ht="18.75">
      <c r="A26" s="183"/>
      <c r="B26" s="184" t="s">
        <v>18</v>
      </c>
      <c r="C26" s="187"/>
      <c r="D26" s="35">
        <v>0</v>
      </c>
      <c r="E26" s="35">
        <v>0</v>
      </c>
      <c r="F26" s="35">
        <v>0</v>
      </c>
      <c r="G26" s="37">
        <v>0</v>
      </c>
      <c r="H26" s="37">
        <v>0</v>
      </c>
      <c r="I26" s="147"/>
    </row>
    <row r="27" spans="1:9" ht="31.5">
      <c r="A27" s="183"/>
      <c r="B27" s="188" t="s">
        <v>68</v>
      </c>
      <c r="C27" s="38"/>
      <c r="D27" s="35">
        <f>D28+D29+D30+D31+D32+D34+D33+D35+D36</f>
        <v>580824.6</v>
      </c>
      <c r="E27" s="35">
        <f>E28+E29+E30+E31+E32+E34+E33+E35+E36</f>
        <v>436711.6999999999</v>
      </c>
      <c r="F27" s="35">
        <f>F28+F29+F30+F31+F32+F34+F33+F35+F36</f>
        <v>364596.4</v>
      </c>
      <c r="G27" s="37">
        <f t="shared" si="0"/>
        <v>0.6277220351892809</v>
      </c>
      <c r="H27" s="37">
        <f t="shared" si="1"/>
        <v>0.8348674880934037</v>
      </c>
      <c r="I27" s="147"/>
    </row>
    <row r="28" spans="1:9" ht="18.75">
      <c r="A28" s="183"/>
      <c r="B28" s="184" t="s">
        <v>20</v>
      </c>
      <c r="C28" s="187"/>
      <c r="D28" s="35">
        <v>138865.3</v>
      </c>
      <c r="E28" s="35">
        <v>104148.6</v>
      </c>
      <c r="F28" s="35">
        <v>89138</v>
      </c>
      <c r="G28" s="37">
        <f t="shared" si="0"/>
        <v>0.6419026207411067</v>
      </c>
      <c r="H28" s="37">
        <f t="shared" si="1"/>
        <v>0.855873242655206</v>
      </c>
      <c r="I28" s="147"/>
    </row>
    <row r="29" spans="1:9" ht="18.75">
      <c r="A29" s="183"/>
      <c r="B29" s="184" t="s">
        <v>21</v>
      </c>
      <c r="C29" s="187"/>
      <c r="D29" s="35">
        <v>362727.4</v>
      </c>
      <c r="E29" s="35">
        <v>272045.6</v>
      </c>
      <c r="F29" s="35">
        <v>243832.7</v>
      </c>
      <c r="G29" s="37">
        <f t="shared" si="0"/>
        <v>0.6722202403237252</v>
      </c>
      <c r="H29" s="37">
        <f t="shared" si="1"/>
        <v>0.8962934890327211</v>
      </c>
      <c r="I29" s="147"/>
    </row>
    <row r="30" spans="1:9" ht="18.75">
      <c r="A30" s="183"/>
      <c r="B30" s="184" t="s">
        <v>22</v>
      </c>
      <c r="C30" s="187"/>
      <c r="D30" s="35">
        <v>67366.3</v>
      </c>
      <c r="E30" s="35">
        <v>50741.8</v>
      </c>
      <c r="F30" s="35">
        <v>23785.7</v>
      </c>
      <c r="G30" s="37">
        <f t="shared" si="0"/>
        <v>0.3530801008813012</v>
      </c>
      <c r="H30" s="37">
        <f t="shared" si="1"/>
        <v>0.46875948429105785</v>
      </c>
      <c r="I30" s="147"/>
    </row>
    <row r="31" spans="1:9" ht="53.25" customHeight="1">
      <c r="A31" s="183"/>
      <c r="B31" s="184" t="s">
        <v>126</v>
      </c>
      <c r="C31" s="38"/>
      <c r="D31" s="35">
        <v>191</v>
      </c>
      <c r="E31" s="35">
        <v>143.3</v>
      </c>
      <c r="F31" s="35">
        <v>0</v>
      </c>
      <c r="G31" s="37">
        <f t="shared" si="0"/>
        <v>0</v>
      </c>
      <c r="H31" s="37">
        <f t="shared" si="1"/>
        <v>0</v>
      </c>
      <c r="I31" s="147"/>
    </row>
    <row r="32" spans="1:9" ht="112.5" customHeight="1">
      <c r="A32" s="183"/>
      <c r="B32" s="184" t="s">
        <v>485</v>
      </c>
      <c r="C32" s="38"/>
      <c r="D32" s="35">
        <v>3500</v>
      </c>
      <c r="E32" s="35">
        <v>2625</v>
      </c>
      <c r="F32" s="35">
        <v>2000</v>
      </c>
      <c r="G32" s="37">
        <f t="shared" si="0"/>
        <v>0.5714285714285714</v>
      </c>
      <c r="H32" s="37">
        <f t="shared" si="1"/>
        <v>0.7619047619047619</v>
      </c>
      <c r="I32" s="147"/>
    </row>
    <row r="33" spans="1:9" ht="47.25" customHeight="1">
      <c r="A33" s="183"/>
      <c r="B33" s="184" t="s">
        <v>577</v>
      </c>
      <c r="C33" s="38"/>
      <c r="D33" s="35">
        <v>5600</v>
      </c>
      <c r="E33" s="35">
        <v>5600</v>
      </c>
      <c r="F33" s="35">
        <v>5600</v>
      </c>
      <c r="G33" s="37">
        <f t="shared" si="0"/>
        <v>1</v>
      </c>
      <c r="H33" s="37">
        <f t="shared" si="1"/>
        <v>1</v>
      </c>
      <c r="I33" s="147"/>
    </row>
    <row r="34" spans="1:9" ht="66" customHeight="1">
      <c r="A34" s="183"/>
      <c r="B34" s="184" t="s">
        <v>515</v>
      </c>
      <c r="C34" s="38"/>
      <c r="D34" s="35">
        <v>240</v>
      </c>
      <c r="E34" s="35">
        <v>240</v>
      </c>
      <c r="F34" s="35">
        <v>240</v>
      </c>
      <c r="G34" s="37">
        <f t="shared" si="0"/>
        <v>1</v>
      </c>
      <c r="H34" s="37">
        <f t="shared" si="1"/>
        <v>1</v>
      </c>
      <c r="I34" s="147"/>
    </row>
    <row r="35" spans="1:9" ht="79.5" customHeight="1">
      <c r="A35" s="183"/>
      <c r="B35" s="184" t="s">
        <v>656</v>
      </c>
      <c r="C35" s="38"/>
      <c r="D35" s="35">
        <v>256.1</v>
      </c>
      <c r="E35" s="35">
        <v>128.1</v>
      </c>
      <c r="F35" s="35">
        <v>0</v>
      </c>
      <c r="G35" s="37">
        <f t="shared" si="0"/>
        <v>0</v>
      </c>
      <c r="H35" s="37">
        <f t="shared" si="1"/>
        <v>0</v>
      </c>
      <c r="I35" s="147"/>
    </row>
    <row r="36" spans="1:9" ht="97.5" customHeight="1">
      <c r="A36" s="183"/>
      <c r="B36" s="184" t="s">
        <v>657</v>
      </c>
      <c r="C36" s="38"/>
      <c r="D36" s="35">
        <v>2078.5</v>
      </c>
      <c r="E36" s="35">
        <v>1039.3</v>
      </c>
      <c r="F36" s="35">
        <v>0</v>
      </c>
      <c r="G36" s="37">
        <f t="shared" si="0"/>
        <v>0</v>
      </c>
      <c r="H36" s="37">
        <f t="shared" si="1"/>
        <v>0</v>
      </c>
      <c r="I36" s="147"/>
    </row>
    <row r="37" spans="1:9" ht="18.75">
      <c r="A37" s="183"/>
      <c r="B37" s="184" t="s">
        <v>23</v>
      </c>
      <c r="C37" s="187"/>
      <c r="D37" s="35">
        <f>D4+D27</f>
        <v>760331.2</v>
      </c>
      <c r="E37" s="35">
        <f>E4+E27</f>
        <v>568753.9999999999</v>
      </c>
      <c r="F37" s="35">
        <f>F4+F27</f>
        <v>497578.2</v>
      </c>
      <c r="G37" s="37">
        <f t="shared" si="0"/>
        <v>0.6544229672542703</v>
      </c>
      <c r="H37" s="37">
        <f t="shared" si="1"/>
        <v>0.8748566163930278</v>
      </c>
      <c r="I37" s="147"/>
    </row>
    <row r="38" spans="1:9" ht="18.75" hidden="1">
      <c r="A38" s="183"/>
      <c r="B38" s="184" t="s">
        <v>92</v>
      </c>
      <c r="C38" s="187"/>
      <c r="D38" s="35">
        <f>D4</f>
        <v>179506.59999999998</v>
      </c>
      <c r="E38" s="35">
        <f>E4</f>
        <v>132042.3</v>
      </c>
      <c r="F38" s="35">
        <f>F4</f>
        <v>132981.8</v>
      </c>
      <c r="G38" s="37">
        <f>F38/D38</f>
        <v>0.7408184434444194</v>
      </c>
      <c r="H38" s="37">
        <f>F38/E38</f>
        <v>1.007115144162136</v>
      </c>
      <c r="I38" s="147"/>
    </row>
    <row r="39" spans="1:9" ht="12.75">
      <c r="A39" s="202"/>
      <c r="B39" s="203"/>
      <c r="C39" s="203"/>
      <c r="D39" s="203"/>
      <c r="E39" s="203"/>
      <c r="F39" s="203"/>
      <c r="G39" s="203"/>
      <c r="H39" s="204"/>
      <c r="I39" s="148"/>
    </row>
    <row r="40" spans="1:9" ht="15" customHeight="1">
      <c r="A40" s="208" t="s">
        <v>133</v>
      </c>
      <c r="B40" s="208" t="s">
        <v>24</v>
      </c>
      <c r="C40" s="211" t="s">
        <v>135</v>
      </c>
      <c r="D40" s="195" t="s">
        <v>3</v>
      </c>
      <c r="E40" s="200" t="s">
        <v>633</v>
      </c>
      <c r="F40" s="195" t="s">
        <v>4</v>
      </c>
      <c r="G40" s="200" t="s">
        <v>262</v>
      </c>
      <c r="H40" s="200" t="s">
        <v>634</v>
      </c>
      <c r="I40" s="146"/>
    </row>
    <row r="41" spans="1:9" ht="21.75" customHeight="1">
      <c r="A41" s="208"/>
      <c r="B41" s="208"/>
      <c r="C41" s="212"/>
      <c r="D41" s="195"/>
      <c r="E41" s="201"/>
      <c r="F41" s="195"/>
      <c r="G41" s="201"/>
      <c r="H41" s="201"/>
      <c r="I41" s="146"/>
    </row>
    <row r="42" spans="1:9" ht="19.5" customHeight="1">
      <c r="A42" s="38" t="s">
        <v>56</v>
      </c>
      <c r="B42" s="188" t="s">
        <v>25</v>
      </c>
      <c r="C42" s="38"/>
      <c r="D42" s="36">
        <f>D44+D49+D50+D47+D48+D46+D43</f>
        <v>56754</v>
      </c>
      <c r="E42" s="36">
        <f>E44+E49+E50+E47+E48+E46+E43</f>
        <v>44732</v>
      </c>
      <c r="F42" s="36">
        <f>F44+F49+F50+F47+F48+F46+F43</f>
        <v>38666.8</v>
      </c>
      <c r="G42" s="39">
        <f aca="true" t="shared" si="2" ref="G42:G128">F42/D42</f>
        <v>0.6813052824470522</v>
      </c>
      <c r="H42" s="39">
        <f>F42/E42</f>
        <v>0.8644102655816865</v>
      </c>
      <c r="I42" s="149"/>
    </row>
    <row r="43" spans="1:9" ht="51.75" customHeight="1">
      <c r="A43" s="187" t="s">
        <v>57</v>
      </c>
      <c r="B43" s="184" t="s">
        <v>214</v>
      </c>
      <c r="C43" s="187" t="s">
        <v>57</v>
      </c>
      <c r="D43" s="35">
        <v>1900</v>
      </c>
      <c r="E43" s="35">
        <v>1749</v>
      </c>
      <c r="F43" s="35">
        <v>1464.6</v>
      </c>
      <c r="G43" s="39">
        <f t="shared" si="2"/>
        <v>0.7708421052631579</v>
      </c>
      <c r="H43" s="39">
        <f aca="true" t="shared" si="3" ref="H43:H106">F43/E43</f>
        <v>0.8373927958833619</v>
      </c>
      <c r="I43" s="149"/>
    </row>
    <row r="44" spans="1:14" ht="84" customHeight="1">
      <c r="A44" s="187" t="s">
        <v>59</v>
      </c>
      <c r="B44" s="184" t="s">
        <v>136</v>
      </c>
      <c r="C44" s="187" t="s">
        <v>59</v>
      </c>
      <c r="D44" s="35">
        <f>D45</f>
        <v>21618.6</v>
      </c>
      <c r="E44" s="35">
        <f>E45</f>
        <v>19269.9</v>
      </c>
      <c r="F44" s="35">
        <f>F45</f>
        <v>17218.8</v>
      </c>
      <c r="G44" s="39">
        <f t="shared" si="2"/>
        <v>0.796480808192945</v>
      </c>
      <c r="H44" s="39">
        <f t="shared" si="3"/>
        <v>0.893559385362664</v>
      </c>
      <c r="I44" s="150"/>
      <c r="J44" s="196"/>
      <c r="K44" s="196"/>
      <c r="L44" s="194"/>
      <c r="M44" s="194"/>
      <c r="N44" s="194"/>
    </row>
    <row r="45" spans="1:14" s="8" customFormat="1" ht="18.75">
      <c r="A45" s="40"/>
      <c r="B45" s="41" t="s">
        <v>26</v>
      </c>
      <c r="C45" s="40" t="s">
        <v>59</v>
      </c>
      <c r="D45" s="34">
        <v>21618.6</v>
      </c>
      <c r="E45" s="34">
        <v>19269.9</v>
      </c>
      <c r="F45" s="34">
        <v>17218.8</v>
      </c>
      <c r="G45" s="39">
        <f t="shared" si="2"/>
        <v>0.796480808192945</v>
      </c>
      <c r="H45" s="39">
        <f t="shared" si="3"/>
        <v>0.893559385362664</v>
      </c>
      <c r="I45" s="151"/>
      <c r="J45" s="199"/>
      <c r="K45" s="199"/>
      <c r="L45" s="194"/>
      <c r="M45" s="194"/>
      <c r="N45" s="194"/>
    </row>
    <row r="46" spans="1:14" s="8" customFormat="1" ht="67.5" customHeight="1" hidden="1">
      <c r="A46" s="40" t="s">
        <v>185</v>
      </c>
      <c r="B46" s="184" t="s">
        <v>267</v>
      </c>
      <c r="C46" s="40" t="s">
        <v>268</v>
      </c>
      <c r="D46" s="34">
        <v>0</v>
      </c>
      <c r="E46" s="34">
        <v>0</v>
      </c>
      <c r="F46" s="34">
        <v>0</v>
      </c>
      <c r="G46" s="39" t="e">
        <f t="shared" si="2"/>
        <v>#DIV/0!</v>
      </c>
      <c r="H46" s="39" t="e">
        <f t="shared" si="3"/>
        <v>#DIV/0!</v>
      </c>
      <c r="I46" s="152"/>
      <c r="J46" s="19"/>
      <c r="K46" s="19"/>
      <c r="L46" s="18"/>
      <c r="M46" s="18"/>
      <c r="N46" s="18"/>
    </row>
    <row r="47" spans="1:14" s="14" customFormat="1" ht="54.75" customHeight="1">
      <c r="A47" s="187" t="s">
        <v>60</v>
      </c>
      <c r="B47" s="184" t="s">
        <v>137</v>
      </c>
      <c r="C47" s="187" t="s">
        <v>60</v>
      </c>
      <c r="D47" s="35">
        <v>9106.2</v>
      </c>
      <c r="E47" s="35">
        <v>6871.2</v>
      </c>
      <c r="F47" s="35">
        <v>5929.4</v>
      </c>
      <c r="G47" s="39">
        <f t="shared" si="2"/>
        <v>0.6511387845643627</v>
      </c>
      <c r="H47" s="39">
        <f t="shared" si="3"/>
        <v>0.8629351496099662</v>
      </c>
      <c r="I47" s="153"/>
      <c r="J47" s="12"/>
      <c r="K47" s="12"/>
      <c r="L47" s="13"/>
      <c r="M47" s="13"/>
      <c r="N47" s="13"/>
    </row>
    <row r="48" spans="1:14" s="14" customFormat="1" ht="30" customHeight="1" hidden="1">
      <c r="A48" s="187" t="s">
        <v>157</v>
      </c>
      <c r="B48" s="184" t="s">
        <v>158</v>
      </c>
      <c r="C48" s="187" t="s">
        <v>157</v>
      </c>
      <c r="D48" s="35">
        <v>0</v>
      </c>
      <c r="E48" s="35">
        <v>0</v>
      </c>
      <c r="F48" s="35">
        <v>0</v>
      </c>
      <c r="G48" s="39" t="e">
        <f t="shared" si="2"/>
        <v>#DIV/0!</v>
      </c>
      <c r="H48" s="39" t="e">
        <f t="shared" si="3"/>
        <v>#DIV/0!</v>
      </c>
      <c r="I48" s="153"/>
      <c r="J48" s="12"/>
      <c r="K48" s="12"/>
      <c r="L48" s="13"/>
      <c r="M48" s="13"/>
      <c r="N48" s="13"/>
    </row>
    <row r="49" spans="1:9" ht="22.5" customHeight="1">
      <c r="A49" s="187" t="s">
        <v>61</v>
      </c>
      <c r="B49" s="184" t="s">
        <v>138</v>
      </c>
      <c r="C49" s="187" t="s">
        <v>61</v>
      </c>
      <c r="D49" s="35">
        <v>3000</v>
      </c>
      <c r="E49" s="35">
        <v>0</v>
      </c>
      <c r="F49" s="35">
        <v>0</v>
      </c>
      <c r="G49" s="39">
        <f t="shared" si="2"/>
        <v>0</v>
      </c>
      <c r="H49" s="39">
        <v>0</v>
      </c>
      <c r="I49" s="153"/>
    </row>
    <row r="50" spans="1:9" ht="39" customHeight="1">
      <c r="A50" s="42" t="s">
        <v>110</v>
      </c>
      <c r="B50" s="43" t="s">
        <v>28</v>
      </c>
      <c r="C50" s="42"/>
      <c r="D50" s="35">
        <f>D51+D52+D53+D54+D55+D56</f>
        <v>21129.2</v>
      </c>
      <c r="E50" s="35">
        <f>E51+E52+E53+E54+E55+E56</f>
        <v>16841.899999999998</v>
      </c>
      <c r="F50" s="35">
        <f>F51+F52+F53+F54+F55+F56</f>
        <v>14054.000000000002</v>
      </c>
      <c r="G50" s="39">
        <f t="shared" si="2"/>
        <v>0.6651458644908469</v>
      </c>
      <c r="H50" s="39">
        <f t="shared" si="3"/>
        <v>0.8344664200594947</v>
      </c>
      <c r="I50" s="153"/>
    </row>
    <row r="51" spans="1:9" s="8" customFormat="1" ht="51" customHeight="1">
      <c r="A51" s="44"/>
      <c r="B51" s="45" t="s">
        <v>164</v>
      </c>
      <c r="C51" s="44" t="s">
        <v>337</v>
      </c>
      <c r="D51" s="34">
        <v>10154</v>
      </c>
      <c r="E51" s="34">
        <v>9072.4</v>
      </c>
      <c r="F51" s="34">
        <v>8415.1</v>
      </c>
      <c r="G51" s="39">
        <f t="shared" si="2"/>
        <v>0.8287472917077015</v>
      </c>
      <c r="H51" s="39">
        <f t="shared" si="3"/>
        <v>0.9275494907631939</v>
      </c>
      <c r="I51" s="152"/>
    </row>
    <row r="52" spans="1:9" s="8" customFormat="1" ht="47.25">
      <c r="A52" s="44"/>
      <c r="B52" s="45" t="s">
        <v>553</v>
      </c>
      <c r="C52" s="44" t="s">
        <v>554</v>
      </c>
      <c r="D52" s="34">
        <v>145</v>
      </c>
      <c r="E52" s="34">
        <v>145</v>
      </c>
      <c r="F52" s="34">
        <v>145</v>
      </c>
      <c r="G52" s="39">
        <f t="shared" si="2"/>
        <v>1</v>
      </c>
      <c r="H52" s="39">
        <f t="shared" si="3"/>
        <v>1</v>
      </c>
      <c r="I52" s="152"/>
    </row>
    <row r="53" spans="1:9" s="8" customFormat="1" ht="47.25">
      <c r="A53" s="44"/>
      <c r="B53" s="45" t="s">
        <v>160</v>
      </c>
      <c r="C53" s="44" t="s">
        <v>201</v>
      </c>
      <c r="D53" s="34">
        <v>279</v>
      </c>
      <c r="E53" s="34">
        <v>158.8</v>
      </c>
      <c r="F53" s="34">
        <v>147.1</v>
      </c>
      <c r="G53" s="39">
        <f t="shared" si="2"/>
        <v>0.5272401433691756</v>
      </c>
      <c r="H53" s="39">
        <f t="shared" si="3"/>
        <v>0.92632241813602</v>
      </c>
      <c r="I53" s="152"/>
    </row>
    <row r="54" spans="1:9" s="8" customFormat="1" ht="18.75">
      <c r="A54" s="44"/>
      <c r="B54" s="45" t="s">
        <v>139</v>
      </c>
      <c r="C54" s="44" t="s">
        <v>163</v>
      </c>
      <c r="D54" s="34">
        <v>4121.9</v>
      </c>
      <c r="E54" s="34">
        <v>3086</v>
      </c>
      <c r="F54" s="34">
        <v>2938.5</v>
      </c>
      <c r="G54" s="39">
        <f t="shared" si="2"/>
        <v>0.7128993910575221</v>
      </c>
      <c r="H54" s="39">
        <f t="shared" si="3"/>
        <v>0.952203499675956</v>
      </c>
      <c r="I54" s="152"/>
    </row>
    <row r="55" spans="1:9" s="8" customFormat="1" ht="53.25" customHeight="1">
      <c r="A55" s="44"/>
      <c r="B55" s="45" t="s">
        <v>336</v>
      </c>
      <c r="C55" s="44" t="s">
        <v>335</v>
      </c>
      <c r="D55" s="34">
        <v>6039.3</v>
      </c>
      <c r="E55" s="34">
        <v>4033.9</v>
      </c>
      <c r="F55" s="34">
        <v>2182.2</v>
      </c>
      <c r="G55" s="39">
        <f t="shared" si="2"/>
        <v>0.36133326710049174</v>
      </c>
      <c r="H55" s="39">
        <f t="shared" si="3"/>
        <v>0.5409653189221348</v>
      </c>
      <c r="I55" s="152"/>
    </row>
    <row r="56" spans="1:9" s="8" customFormat="1" ht="42.75" customHeight="1">
      <c r="A56" s="44"/>
      <c r="B56" s="45" t="s">
        <v>200</v>
      </c>
      <c r="C56" s="44" t="s">
        <v>229</v>
      </c>
      <c r="D56" s="34">
        <v>390</v>
      </c>
      <c r="E56" s="34">
        <v>345.8</v>
      </c>
      <c r="F56" s="34">
        <v>226.1</v>
      </c>
      <c r="G56" s="39">
        <f t="shared" si="2"/>
        <v>0.5797435897435897</v>
      </c>
      <c r="H56" s="39">
        <f t="shared" si="3"/>
        <v>0.6538461538461539</v>
      </c>
      <c r="I56" s="152"/>
    </row>
    <row r="57" spans="1:9" ht="39" customHeight="1" hidden="1">
      <c r="A57" s="38" t="s">
        <v>62</v>
      </c>
      <c r="B57" s="188" t="s">
        <v>141</v>
      </c>
      <c r="C57" s="38"/>
      <c r="D57" s="36">
        <f aca="true" t="shared" si="4" ref="D57:F58">D58</f>
        <v>0</v>
      </c>
      <c r="E57" s="36">
        <f t="shared" si="4"/>
        <v>0</v>
      </c>
      <c r="F57" s="36">
        <f t="shared" si="4"/>
        <v>0</v>
      </c>
      <c r="G57" s="39" t="e">
        <f t="shared" si="2"/>
        <v>#DIV/0!</v>
      </c>
      <c r="H57" s="39" t="e">
        <f t="shared" si="3"/>
        <v>#DIV/0!</v>
      </c>
      <c r="I57" s="153"/>
    </row>
    <row r="58" spans="1:9" ht="34.5" customHeight="1" hidden="1">
      <c r="A58" s="187" t="s">
        <v>132</v>
      </c>
      <c r="B58" s="184" t="s">
        <v>142</v>
      </c>
      <c r="C58" s="187"/>
      <c r="D58" s="35">
        <f t="shared" si="4"/>
        <v>0</v>
      </c>
      <c r="E58" s="35">
        <f t="shared" si="4"/>
        <v>0</v>
      </c>
      <c r="F58" s="35">
        <f t="shared" si="4"/>
        <v>0</v>
      </c>
      <c r="G58" s="39" t="e">
        <f t="shared" si="2"/>
        <v>#DIV/0!</v>
      </c>
      <c r="H58" s="39" t="e">
        <f t="shared" si="3"/>
        <v>#DIV/0!</v>
      </c>
      <c r="I58" s="153"/>
    </row>
    <row r="59" spans="1:9" s="8" customFormat="1" ht="84" customHeight="1" hidden="1">
      <c r="A59" s="40"/>
      <c r="B59" s="41" t="s">
        <v>228</v>
      </c>
      <c r="C59" s="40" t="s">
        <v>202</v>
      </c>
      <c r="D59" s="34">
        <f>D60+D61+D62</f>
        <v>0</v>
      </c>
      <c r="E59" s="34">
        <f>E60+E61+E62</f>
        <v>0</v>
      </c>
      <c r="F59" s="34">
        <f>F60+F61+F62</f>
        <v>0</v>
      </c>
      <c r="G59" s="39" t="e">
        <f t="shared" si="2"/>
        <v>#DIV/0!</v>
      </c>
      <c r="H59" s="39" t="e">
        <f t="shared" si="3"/>
        <v>#DIV/0!</v>
      </c>
      <c r="I59" s="152"/>
    </row>
    <row r="60" spans="1:9" s="8" customFormat="1" ht="119.25" customHeight="1" hidden="1">
      <c r="A60" s="40"/>
      <c r="B60" s="41" t="s">
        <v>216</v>
      </c>
      <c r="C60" s="40" t="s">
        <v>215</v>
      </c>
      <c r="D60" s="34">
        <v>0</v>
      </c>
      <c r="E60" s="34">
        <v>0</v>
      </c>
      <c r="F60" s="34">
        <v>0</v>
      </c>
      <c r="G60" s="39" t="e">
        <f t="shared" si="2"/>
        <v>#DIV/0!</v>
      </c>
      <c r="H60" s="39" t="e">
        <f t="shared" si="3"/>
        <v>#DIV/0!</v>
      </c>
      <c r="I60" s="152"/>
    </row>
    <row r="61" spans="1:9" s="8" customFormat="1" ht="38.25" customHeight="1" hidden="1">
      <c r="A61" s="40"/>
      <c r="B61" s="41" t="s">
        <v>218</v>
      </c>
      <c r="C61" s="40" t="s">
        <v>217</v>
      </c>
      <c r="D61" s="34">
        <v>0</v>
      </c>
      <c r="E61" s="34">
        <v>0</v>
      </c>
      <c r="F61" s="34">
        <v>0</v>
      </c>
      <c r="G61" s="39" t="e">
        <f t="shared" si="2"/>
        <v>#DIV/0!</v>
      </c>
      <c r="H61" s="39" t="e">
        <f t="shared" si="3"/>
        <v>#DIV/0!</v>
      </c>
      <c r="I61" s="152"/>
    </row>
    <row r="62" spans="1:9" s="8" customFormat="1" ht="57" customHeight="1" hidden="1">
      <c r="A62" s="40"/>
      <c r="B62" s="41" t="s">
        <v>264</v>
      </c>
      <c r="C62" s="40" t="s">
        <v>263</v>
      </c>
      <c r="D62" s="34">
        <v>0</v>
      </c>
      <c r="E62" s="34">
        <v>0</v>
      </c>
      <c r="F62" s="34">
        <v>0</v>
      </c>
      <c r="G62" s="39" t="e">
        <f t="shared" si="2"/>
        <v>#DIV/0!</v>
      </c>
      <c r="H62" s="39" t="e">
        <f t="shared" si="3"/>
        <v>#DIV/0!</v>
      </c>
      <c r="I62" s="152"/>
    </row>
    <row r="63" spans="1:9" ht="19.5" customHeight="1">
      <c r="A63" s="38" t="s">
        <v>63</v>
      </c>
      <c r="B63" s="188" t="s">
        <v>31</v>
      </c>
      <c r="C63" s="38"/>
      <c r="D63" s="36">
        <f>D69+D71+D75+D96+D64</f>
        <v>48776.299999999996</v>
      </c>
      <c r="E63" s="36">
        <f>E69+E71+E75+E96+E64</f>
        <v>35975.2</v>
      </c>
      <c r="F63" s="36">
        <f>F69+F71+F75+F96+F64</f>
        <v>4764</v>
      </c>
      <c r="G63" s="39">
        <f t="shared" si="2"/>
        <v>0.09767038500255248</v>
      </c>
      <c r="H63" s="39">
        <f t="shared" si="3"/>
        <v>0.13242455914074142</v>
      </c>
      <c r="I63" s="153"/>
    </row>
    <row r="64" spans="1:9" ht="19.5" customHeight="1">
      <c r="A64" s="38" t="s">
        <v>555</v>
      </c>
      <c r="B64" s="184" t="s">
        <v>556</v>
      </c>
      <c r="C64" s="38"/>
      <c r="D64" s="36">
        <f>D65</f>
        <v>61</v>
      </c>
      <c r="E64" s="36">
        <f>E65</f>
        <v>61</v>
      </c>
      <c r="F64" s="36">
        <f>F65</f>
        <v>15.7</v>
      </c>
      <c r="G64" s="39">
        <f t="shared" si="2"/>
        <v>0.25737704918032783</v>
      </c>
      <c r="H64" s="39">
        <f t="shared" si="3"/>
        <v>0.25737704918032783</v>
      </c>
      <c r="I64" s="153"/>
    </row>
    <row r="65" spans="1:9" ht="69" customHeight="1">
      <c r="A65" s="38"/>
      <c r="B65" s="184" t="s">
        <v>563</v>
      </c>
      <c r="C65" s="38"/>
      <c r="D65" s="36">
        <f>D66+D67+D68</f>
        <v>61</v>
      </c>
      <c r="E65" s="36">
        <f>E66+E67+E68</f>
        <v>61</v>
      </c>
      <c r="F65" s="36">
        <f>F66+F67+F68</f>
        <v>15.7</v>
      </c>
      <c r="G65" s="39">
        <f t="shared" si="2"/>
        <v>0.25737704918032783</v>
      </c>
      <c r="H65" s="39">
        <f t="shared" si="3"/>
        <v>0.25737704918032783</v>
      </c>
      <c r="I65" s="153"/>
    </row>
    <row r="66" spans="1:9" ht="19.5" customHeight="1">
      <c r="A66" s="38"/>
      <c r="B66" s="184" t="s">
        <v>558</v>
      </c>
      <c r="C66" s="187" t="s">
        <v>557</v>
      </c>
      <c r="D66" s="35">
        <v>10</v>
      </c>
      <c r="E66" s="35">
        <v>10</v>
      </c>
      <c r="F66" s="35">
        <v>0</v>
      </c>
      <c r="G66" s="39">
        <f t="shared" si="2"/>
        <v>0</v>
      </c>
      <c r="H66" s="39">
        <f t="shared" si="3"/>
        <v>0</v>
      </c>
      <c r="I66" s="153"/>
    </row>
    <row r="67" spans="1:9" ht="50.25" customHeight="1">
      <c r="A67" s="38"/>
      <c r="B67" s="184" t="s">
        <v>561</v>
      </c>
      <c r="C67" s="144" t="s">
        <v>559</v>
      </c>
      <c r="D67" s="35">
        <v>35</v>
      </c>
      <c r="E67" s="35">
        <v>35</v>
      </c>
      <c r="F67" s="35">
        <v>15.7</v>
      </c>
      <c r="G67" s="39">
        <f t="shared" si="2"/>
        <v>0.44857142857142857</v>
      </c>
      <c r="H67" s="39">
        <f t="shared" si="3"/>
        <v>0.44857142857142857</v>
      </c>
      <c r="I67" s="153"/>
    </row>
    <row r="68" spans="1:9" ht="51.75" customHeight="1">
      <c r="A68" s="38"/>
      <c r="B68" s="184" t="s">
        <v>562</v>
      </c>
      <c r="C68" s="144" t="s">
        <v>560</v>
      </c>
      <c r="D68" s="35">
        <v>16</v>
      </c>
      <c r="E68" s="35">
        <v>16</v>
      </c>
      <c r="F68" s="35">
        <v>0</v>
      </c>
      <c r="G68" s="39">
        <f t="shared" si="2"/>
        <v>0</v>
      </c>
      <c r="H68" s="39">
        <f t="shared" si="3"/>
        <v>0</v>
      </c>
      <c r="I68" s="153"/>
    </row>
    <row r="69" spans="1:9" ht="21.75" customHeight="1">
      <c r="A69" s="187" t="s">
        <v>186</v>
      </c>
      <c r="B69" s="184" t="s">
        <v>245</v>
      </c>
      <c r="C69" s="187"/>
      <c r="D69" s="35">
        <f>D70</f>
        <v>48.7</v>
      </c>
      <c r="E69" s="35">
        <f>E70</f>
        <v>34.7</v>
      </c>
      <c r="F69" s="35">
        <f>F70</f>
        <v>0</v>
      </c>
      <c r="G69" s="39">
        <f t="shared" si="2"/>
        <v>0</v>
      </c>
      <c r="H69" s="39">
        <f t="shared" si="3"/>
        <v>0</v>
      </c>
      <c r="I69" s="153"/>
    </row>
    <row r="70" spans="1:9" ht="39" customHeight="1">
      <c r="A70" s="187"/>
      <c r="B70" s="41" t="s">
        <v>204</v>
      </c>
      <c r="C70" s="40" t="s">
        <v>203</v>
      </c>
      <c r="D70" s="34">
        <v>48.7</v>
      </c>
      <c r="E70" s="34">
        <v>34.7</v>
      </c>
      <c r="F70" s="34">
        <v>0</v>
      </c>
      <c r="G70" s="39">
        <f t="shared" si="2"/>
        <v>0</v>
      </c>
      <c r="H70" s="39">
        <f t="shared" si="3"/>
        <v>0</v>
      </c>
      <c r="I70" s="153"/>
    </row>
    <row r="71" spans="1:9" ht="27.75" customHeight="1">
      <c r="A71" s="187" t="s">
        <v>219</v>
      </c>
      <c r="B71" s="184" t="s">
        <v>246</v>
      </c>
      <c r="C71" s="187"/>
      <c r="D71" s="35">
        <f>D72</f>
        <v>1375</v>
      </c>
      <c r="E71" s="35">
        <f>E72</f>
        <v>846</v>
      </c>
      <c r="F71" s="35">
        <f>F72</f>
        <v>418.1</v>
      </c>
      <c r="G71" s="39">
        <f t="shared" si="2"/>
        <v>0.3040727272727273</v>
      </c>
      <c r="H71" s="39">
        <f t="shared" si="3"/>
        <v>0.4942080378250591</v>
      </c>
      <c r="I71" s="153"/>
    </row>
    <row r="72" spans="1:9" ht="42.75" customHeight="1">
      <c r="A72" s="187"/>
      <c r="B72" s="46" t="s">
        <v>284</v>
      </c>
      <c r="C72" s="47" t="s">
        <v>285</v>
      </c>
      <c r="D72" s="34">
        <f>D73+D74</f>
        <v>1375</v>
      </c>
      <c r="E72" s="34">
        <f>E73+E74</f>
        <v>846</v>
      </c>
      <c r="F72" s="34">
        <f>F73+F74</f>
        <v>418.1</v>
      </c>
      <c r="G72" s="39">
        <f t="shared" si="2"/>
        <v>0.3040727272727273</v>
      </c>
      <c r="H72" s="39">
        <f t="shared" si="3"/>
        <v>0.4942080378250591</v>
      </c>
      <c r="I72" s="153"/>
    </row>
    <row r="73" spans="1:9" ht="91.5" customHeight="1" hidden="1">
      <c r="A73" s="187"/>
      <c r="B73" s="48" t="s">
        <v>338</v>
      </c>
      <c r="C73" s="47" t="s">
        <v>339</v>
      </c>
      <c r="D73" s="34">
        <v>0</v>
      </c>
      <c r="E73" s="34">
        <v>0</v>
      </c>
      <c r="F73" s="34">
        <v>0</v>
      </c>
      <c r="G73" s="39" t="e">
        <f t="shared" si="2"/>
        <v>#DIV/0!</v>
      </c>
      <c r="H73" s="39" t="e">
        <f t="shared" si="3"/>
        <v>#DIV/0!</v>
      </c>
      <c r="I73" s="153"/>
    </row>
    <row r="74" spans="1:9" ht="91.5" customHeight="1">
      <c r="A74" s="187"/>
      <c r="B74" s="48" t="s">
        <v>667</v>
      </c>
      <c r="C74" s="47" t="s">
        <v>666</v>
      </c>
      <c r="D74" s="34">
        <v>1375</v>
      </c>
      <c r="E74" s="34">
        <v>846</v>
      </c>
      <c r="F74" s="34">
        <v>418.1</v>
      </c>
      <c r="G74" s="39">
        <f t="shared" si="2"/>
        <v>0.3040727272727273</v>
      </c>
      <c r="H74" s="39">
        <f t="shared" si="3"/>
        <v>0.4942080378250591</v>
      </c>
      <c r="I74" s="153"/>
    </row>
    <row r="75" spans="1:9" ht="40.5" customHeight="1">
      <c r="A75" s="187" t="s">
        <v>101</v>
      </c>
      <c r="B75" s="184" t="s">
        <v>153</v>
      </c>
      <c r="C75" s="187"/>
      <c r="D75" s="35">
        <f>D76+D79+D81+D94+D95+D91</f>
        <v>43148.1</v>
      </c>
      <c r="E75" s="35">
        <f>E76+E79+E81+E94+E95+E91</f>
        <v>31445.5</v>
      </c>
      <c r="F75" s="35">
        <f>F76+F79+F81+F94+F95+F91</f>
        <v>3758.7</v>
      </c>
      <c r="G75" s="39">
        <f t="shared" si="2"/>
        <v>0.08711159935199927</v>
      </c>
      <c r="H75" s="39">
        <f t="shared" si="3"/>
        <v>0.11953061646340493</v>
      </c>
      <c r="I75" s="153"/>
    </row>
    <row r="76" spans="1:9" ht="96" customHeight="1">
      <c r="A76" s="187"/>
      <c r="B76" s="184" t="s">
        <v>228</v>
      </c>
      <c r="C76" s="187" t="s">
        <v>202</v>
      </c>
      <c r="D76" s="35">
        <f>D77+D78</f>
        <v>700</v>
      </c>
      <c r="E76" s="35">
        <f>E77+E78</f>
        <v>682.5</v>
      </c>
      <c r="F76" s="35">
        <f>F77+F78</f>
        <v>199.6</v>
      </c>
      <c r="G76" s="39">
        <f t="shared" si="2"/>
        <v>0.28514285714285714</v>
      </c>
      <c r="H76" s="39">
        <f t="shared" si="3"/>
        <v>0.29245421245421244</v>
      </c>
      <c r="I76" s="153"/>
    </row>
    <row r="77" spans="1:9" ht="143.25" customHeight="1">
      <c r="A77" s="185"/>
      <c r="B77" s="41" t="s">
        <v>341</v>
      </c>
      <c r="C77" s="40" t="s">
        <v>340</v>
      </c>
      <c r="D77" s="34">
        <v>500</v>
      </c>
      <c r="E77" s="34">
        <v>482.5</v>
      </c>
      <c r="F77" s="34">
        <v>0</v>
      </c>
      <c r="G77" s="39">
        <f t="shared" si="2"/>
        <v>0</v>
      </c>
      <c r="H77" s="39">
        <f t="shared" si="3"/>
        <v>0</v>
      </c>
      <c r="I77" s="153"/>
    </row>
    <row r="78" spans="1:9" s="9" customFormat="1" ht="57" customHeight="1">
      <c r="A78" s="185"/>
      <c r="B78" s="48" t="s">
        <v>343</v>
      </c>
      <c r="C78" s="40" t="s">
        <v>342</v>
      </c>
      <c r="D78" s="34">
        <v>200</v>
      </c>
      <c r="E78" s="34">
        <v>200</v>
      </c>
      <c r="F78" s="34">
        <v>199.6</v>
      </c>
      <c r="G78" s="39">
        <f t="shared" si="2"/>
        <v>0.998</v>
      </c>
      <c r="H78" s="39">
        <f t="shared" si="3"/>
        <v>0.998</v>
      </c>
      <c r="I78" s="154"/>
    </row>
    <row r="79" spans="1:9" s="9" customFormat="1" ht="90" customHeight="1">
      <c r="A79" s="185"/>
      <c r="B79" s="46" t="s">
        <v>350</v>
      </c>
      <c r="C79" s="187" t="s">
        <v>349</v>
      </c>
      <c r="D79" s="35">
        <f>D80</f>
        <v>15585</v>
      </c>
      <c r="E79" s="35">
        <f>E80</f>
        <v>11959.8</v>
      </c>
      <c r="F79" s="35">
        <f>F80</f>
        <v>0</v>
      </c>
      <c r="G79" s="39">
        <f t="shared" si="2"/>
        <v>0</v>
      </c>
      <c r="H79" s="39">
        <f t="shared" si="3"/>
        <v>0</v>
      </c>
      <c r="I79" s="154"/>
    </row>
    <row r="80" spans="1:9" s="9" customFormat="1" ht="104.25" customHeight="1">
      <c r="A80" s="185"/>
      <c r="B80" s="48" t="s">
        <v>345</v>
      </c>
      <c r="C80" s="40" t="s">
        <v>344</v>
      </c>
      <c r="D80" s="34">
        <v>15585</v>
      </c>
      <c r="E80" s="34">
        <v>11959.8</v>
      </c>
      <c r="F80" s="34">
        <v>0</v>
      </c>
      <c r="G80" s="39">
        <f t="shared" si="2"/>
        <v>0</v>
      </c>
      <c r="H80" s="39">
        <f t="shared" si="3"/>
        <v>0</v>
      </c>
      <c r="I80" s="154"/>
    </row>
    <row r="81" spans="1:9" s="9" customFormat="1" ht="87.75" customHeight="1">
      <c r="A81" s="185"/>
      <c r="B81" s="46" t="s">
        <v>299</v>
      </c>
      <c r="C81" s="187" t="s">
        <v>348</v>
      </c>
      <c r="D81" s="35">
        <f>D83+D84+D85+D86+D87+D88+D89+D90+D82</f>
        <v>19402.300000000003</v>
      </c>
      <c r="E81" s="35">
        <f>E83+E84+E85+E86+E87+E88+E89+E90+E82</f>
        <v>18703.2</v>
      </c>
      <c r="F81" s="35">
        <f>F83+F84+F85+F86+F87+F88+F89+F90+F82</f>
        <v>3559.1</v>
      </c>
      <c r="G81" s="39">
        <f t="shared" si="2"/>
        <v>0.18343701519922892</v>
      </c>
      <c r="H81" s="39">
        <f t="shared" si="3"/>
        <v>0.190293639591086</v>
      </c>
      <c r="I81" s="154"/>
    </row>
    <row r="82" spans="1:9" s="9" customFormat="1" ht="72.75" customHeight="1">
      <c r="A82" s="185"/>
      <c r="B82" s="48" t="s">
        <v>451</v>
      </c>
      <c r="C82" s="187" t="s">
        <v>450</v>
      </c>
      <c r="D82" s="35">
        <v>74.5</v>
      </c>
      <c r="E82" s="35">
        <v>74.5</v>
      </c>
      <c r="F82" s="35">
        <v>0</v>
      </c>
      <c r="G82" s="39">
        <f t="shared" si="2"/>
        <v>0</v>
      </c>
      <c r="H82" s="39">
        <f t="shared" si="3"/>
        <v>0</v>
      </c>
      <c r="I82" s="154"/>
    </row>
    <row r="83" spans="1:9" s="9" customFormat="1" ht="68.25" customHeight="1">
      <c r="A83" s="185"/>
      <c r="B83" s="48" t="s">
        <v>347</v>
      </c>
      <c r="C83" s="40" t="s">
        <v>346</v>
      </c>
      <c r="D83" s="34">
        <v>4200</v>
      </c>
      <c r="E83" s="34">
        <v>3850</v>
      </c>
      <c r="F83" s="34">
        <v>1643.7</v>
      </c>
      <c r="G83" s="39">
        <f t="shared" si="2"/>
        <v>0.39135714285714285</v>
      </c>
      <c r="H83" s="39">
        <f t="shared" si="3"/>
        <v>0.42693506493506495</v>
      </c>
      <c r="I83" s="154"/>
    </row>
    <row r="84" spans="1:9" s="9" customFormat="1" ht="51.75" customHeight="1">
      <c r="A84" s="185"/>
      <c r="B84" s="48" t="s">
        <v>352</v>
      </c>
      <c r="C84" s="47" t="s">
        <v>351</v>
      </c>
      <c r="D84" s="34">
        <v>1589.4</v>
      </c>
      <c r="E84" s="34">
        <v>1503.8</v>
      </c>
      <c r="F84" s="34">
        <v>301</v>
      </c>
      <c r="G84" s="39">
        <f t="shared" si="2"/>
        <v>0.18937964011576694</v>
      </c>
      <c r="H84" s="39">
        <f t="shared" si="3"/>
        <v>0.20015959569091635</v>
      </c>
      <c r="I84" s="154"/>
    </row>
    <row r="85" spans="1:9" s="9" customFormat="1" ht="37.5" customHeight="1">
      <c r="A85" s="185"/>
      <c r="B85" s="48" t="s">
        <v>353</v>
      </c>
      <c r="C85" s="47" t="s">
        <v>354</v>
      </c>
      <c r="D85" s="34">
        <v>1600</v>
      </c>
      <c r="E85" s="34">
        <v>1600</v>
      </c>
      <c r="F85" s="34">
        <v>1518.3</v>
      </c>
      <c r="G85" s="39">
        <f t="shared" si="2"/>
        <v>0.9489375</v>
      </c>
      <c r="H85" s="39">
        <f t="shared" si="3"/>
        <v>0.9489375</v>
      </c>
      <c r="I85" s="154"/>
    </row>
    <row r="86" spans="1:9" s="9" customFormat="1" ht="70.5" customHeight="1">
      <c r="A86" s="185"/>
      <c r="B86" s="48" t="s">
        <v>250</v>
      </c>
      <c r="C86" s="47" t="s">
        <v>249</v>
      </c>
      <c r="D86" s="34">
        <v>10571.5</v>
      </c>
      <c r="E86" s="34">
        <v>10571.5</v>
      </c>
      <c r="F86" s="34">
        <v>0</v>
      </c>
      <c r="G86" s="39">
        <f t="shared" si="2"/>
        <v>0</v>
      </c>
      <c r="H86" s="39">
        <f t="shared" si="3"/>
        <v>0</v>
      </c>
      <c r="I86" s="154"/>
    </row>
    <row r="87" spans="1:9" s="9" customFormat="1" ht="93" customHeight="1">
      <c r="A87" s="185"/>
      <c r="B87" s="48" t="s">
        <v>252</v>
      </c>
      <c r="C87" s="47" t="s">
        <v>251</v>
      </c>
      <c r="D87" s="34">
        <v>105.7</v>
      </c>
      <c r="E87" s="34">
        <v>87.2</v>
      </c>
      <c r="F87" s="34">
        <v>0</v>
      </c>
      <c r="G87" s="39">
        <f t="shared" si="2"/>
        <v>0</v>
      </c>
      <c r="H87" s="39">
        <f t="shared" si="3"/>
        <v>0</v>
      </c>
      <c r="I87" s="154"/>
    </row>
    <row r="88" spans="1:9" s="10" customFormat="1" ht="50.25" customHeight="1">
      <c r="A88" s="49"/>
      <c r="B88" s="50" t="s">
        <v>356</v>
      </c>
      <c r="C88" s="51" t="s">
        <v>355</v>
      </c>
      <c r="D88" s="34">
        <v>650</v>
      </c>
      <c r="E88" s="34">
        <v>405</v>
      </c>
      <c r="F88" s="34">
        <v>0</v>
      </c>
      <c r="G88" s="39">
        <f t="shared" si="2"/>
        <v>0</v>
      </c>
      <c r="H88" s="39">
        <f t="shared" si="3"/>
        <v>0</v>
      </c>
      <c r="I88" s="155"/>
    </row>
    <row r="89" spans="1:9" s="10" customFormat="1" ht="72.75" customHeight="1">
      <c r="A89" s="49"/>
      <c r="B89" s="50" t="s">
        <v>358</v>
      </c>
      <c r="C89" s="51" t="s">
        <v>357</v>
      </c>
      <c r="D89" s="34">
        <v>65.9</v>
      </c>
      <c r="E89" s="34">
        <v>65.9</v>
      </c>
      <c r="F89" s="34">
        <v>48</v>
      </c>
      <c r="G89" s="39">
        <f t="shared" si="2"/>
        <v>0.7283763277693475</v>
      </c>
      <c r="H89" s="39">
        <f t="shared" si="3"/>
        <v>0.7283763277693475</v>
      </c>
      <c r="I89" s="155"/>
    </row>
    <row r="90" spans="1:9" s="10" customFormat="1" ht="42" customHeight="1">
      <c r="A90" s="49"/>
      <c r="B90" s="50" t="s">
        <v>360</v>
      </c>
      <c r="C90" s="51" t="s">
        <v>359</v>
      </c>
      <c r="D90" s="34">
        <v>545.3</v>
      </c>
      <c r="E90" s="34">
        <v>545.3</v>
      </c>
      <c r="F90" s="34">
        <v>48.1</v>
      </c>
      <c r="G90" s="39">
        <f t="shared" si="2"/>
        <v>0.08820832569227949</v>
      </c>
      <c r="H90" s="39">
        <f t="shared" si="3"/>
        <v>0.08820832569227949</v>
      </c>
      <c r="I90" s="155"/>
    </row>
    <row r="91" spans="1:9" s="10" customFormat="1" ht="97.5" customHeight="1">
      <c r="A91" s="49"/>
      <c r="B91" s="179" t="s">
        <v>669</v>
      </c>
      <c r="C91" s="51" t="s">
        <v>668</v>
      </c>
      <c r="D91" s="34">
        <f>D92+D93</f>
        <v>100</v>
      </c>
      <c r="E91" s="34">
        <f>E92+E93</f>
        <v>100</v>
      </c>
      <c r="F91" s="34">
        <f>F92+F93</f>
        <v>0</v>
      </c>
      <c r="G91" s="39">
        <f t="shared" si="2"/>
        <v>0</v>
      </c>
      <c r="H91" s="39">
        <f t="shared" si="3"/>
        <v>0</v>
      </c>
      <c r="I91" s="155"/>
    </row>
    <row r="92" spans="1:9" s="10" customFormat="1" ht="85.5" customHeight="1">
      <c r="A92" s="49"/>
      <c r="B92" s="50" t="s">
        <v>672</v>
      </c>
      <c r="C92" s="182" t="s">
        <v>670</v>
      </c>
      <c r="D92" s="34">
        <v>50</v>
      </c>
      <c r="E92" s="34">
        <v>50</v>
      </c>
      <c r="F92" s="34">
        <v>0</v>
      </c>
      <c r="G92" s="39">
        <f t="shared" si="2"/>
        <v>0</v>
      </c>
      <c r="H92" s="39">
        <f t="shared" si="3"/>
        <v>0</v>
      </c>
      <c r="I92" s="155"/>
    </row>
    <row r="93" spans="1:9" s="10" customFormat="1" ht="57.75" customHeight="1">
      <c r="A93" s="49"/>
      <c r="B93" s="50" t="s">
        <v>673</v>
      </c>
      <c r="C93" s="182" t="s">
        <v>671</v>
      </c>
      <c r="D93" s="34">
        <v>50</v>
      </c>
      <c r="E93" s="34">
        <v>50</v>
      </c>
      <c r="F93" s="34">
        <v>0</v>
      </c>
      <c r="G93" s="39">
        <f t="shared" si="2"/>
        <v>0</v>
      </c>
      <c r="H93" s="39">
        <f t="shared" si="3"/>
        <v>0</v>
      </c>
      <c r="I93" s="155"/>
    </row>
    <row r="94" spans="1:9" s="10" customFormat="1" ht="168" customHeight="1">
      <c r="A94" s="49"/>
      <c r="B94" s="50" t="s">
        <v>638</v>
      </c>
      <c r="C94" s="164" t="s">
        <v>636</v>
      </c>
      <c r="D94" s="34">
        <v>7287.2</v>
      </c>
      <c r="E94" s="34">
        <v>0</v>
      </c>
      <c r="F94" s="34">
        <v>0</v>
      </c>
      <c r="G94" s="39">
        <f t="shared" si="2"/>
        <v>0</v>
      </c>
      <c r="H94" s="39">
        <v>0</v>
      </c>
      <c r="I94" s="155"/>
    </row>
    <row r="95" spans="1:9" s="10" customFormat="1" ht="178.5" customHeight="1">
      <c r="A95" s="49"/>
      <c r="B95" s="50" t="s">
        <v>639</v>
      </c>
      <c r="C95" s="164" t="s">
        <v>637</v>
      </c>
      <c r="D95" s="34">
        <v>73.6</v>
      </c>
      <c r="E95" s="34">
        <v>0</v>
      </c>
      <c r="F95" s="34">
        <v>0</v>
      </c>
      <c r="G95" s="39">
        <f t="shared" si="2"/>
        <v>0</v>
      </c>
      <c r="H95" s="39">
        <v>0</v>
      </c>
      <c r="I95" s="155"/>
    </row>
    <row r="96" spans="1:9" s="9" customFormat="1" ht="30.75" customHeight="1">
      <c r="A96" s="185" t="s">
        <v>64</v>
      </c>
      <c r="B96" s="46" t="s">
        <v>159</v>
      </c>
      <c r="C96" s="52"/>
      <c r="D96" s="35">
        <f>D97+D98+D99+D100+D101</f>
        <v>4143.5</v>
      </c>
      <c r="E96" s="35">
        <f>E97+E98+E99+E100+E101</f>
        <v>3588</v>
      </c>
      <c r="F96" s="35">
        <f>F97+F98+F99+F100+F101</f>
        <v>571.5</v>
      </c>
      <c r="G96" s="39">
        <f t="shared" si="2"/>
        <v>0.13792687341619403</v>
      </c>
      <c r="H96" s="39">
        <f t="shared" si="3"/>
        <v>0.1592809364548495</v>
      </c>
      <c r="I96" s="156"/>
    </row>
    <row r="97" spans="1:9" s="10" customFormat="1" ht="37.5" customHeight="1">
      <c r="A97" s="49"/>
      <c r="B97" s="53" t="s">
        <v>105</v>
      </c>
      <c r="C97" s="49" t="s">
        <v>205</v>
      </c>
      <c r="D97" s="34">
        <v>550</v>
      </c>
      <c r="E97" s="34">
        <v>288.8</v>
      </c>
      <c r="F97" s="34">
        <v>90</v>
      </c>
      <c r="G97" s="39">
        <f t="shared" si="2"/>
        <v>0.16363636363636364</v>
      </c>
      <c r="H97" s="39">
        <f t="shared" si="3"/>
        <v>0.3116343490304709</v>
      </c>
      <c r="I97" s="155"/>
    </row>
    <row r="98" spans="1:9" s="10" customFormat="1" ht="32.25" customHeight="1">
      <c r="A98" s="49"/>
      <c r="B98" s="53" t="s">
        <v>223</v>
      </c>
      <c r="C98" s="49" t="s">
        <v>361</v>
      </c>
      <c r="D98" s="34">
        <v>15</v>
      </c>
      <c r="E98" s="34">
        <v>7.5</v>
      </c>
      <c r="F98" s="34">
        <v>0</v>
      </c>
      <c r="G98" s="39">
        <f t="shared" si="2"/>
        <v>0</v>
      </c>
      <c r="H98" s="39">
        <f t="shared" si="3"/>
        <v>0</v>
      </c>
      <c r="I98" s="155"/>
    </row>
    <row r="99" spans="1:9" s="10" customFormat="1" ht="32.25" customHeight="1">
      <c r="A99" s="49"/>
      <c r="B99" s="53" t="s">
        <v>491</v>
      </c>
      <c r="C99" s="54" t="s">
        <v>489</v>
      </c>
      <c r="D99" s="165">
        <v>679.5</v>
      </c>
      <c r="E99" s="34">
        <v>679.5</v>
      </c>
      <c r="F99" s="34">
        <v>372.3</v>
      </c>
      <c r="G99" s="39">
        <f t="shared" si="2"/>
        <v>0.5479028697571744</v>
      </c>
      <c r="H99" s="39">
        <f t="shared" si="3"/>
        <v>0.5479028697571744</v>
      </c>
      <c r="I99" s="155"/>
    </row>
    <row r="100" spans="1:9" s="10" customFormat="1" ht="111.75" customHeight="1">
      <c r="A100" s="49"/>
      <c r="B100" s="53" t="s">
        <v>492</v>
      </c>
      <c r="C100" s="54" t="s">
        <v>490</v>
      </c>
      <c r="D100" s="166">
        <v>820.5</v>
      </c>
      <c r="E100" s="34">
        <v>533.7</v>
      </c>
      <c r="F100" s="34">
        <v>109.2</v>
      </c>
      <c r="G100" s="39">
        <f t="shared" si="2"/>
        <v>0.13308957952468006</v>
      </c>
      <c r="H100" s="39">
        <f t="shared" si="3"/>
        <v>0.20460933108487914</v>
      </c>
      <c r="I100" s="155"/>
    </row>
    <row r="101" spans="1:9" s="10" customFormat="1" ht="81.75" customHeight="1">
      <c r="A101" s="49"/>
      <c r="B101" s="53" t="s">
        <v>640</v>
      </c>
      <c r="C101" s="54">
        <v>7215078800</v>
      </c>
      <c r="D101" s="166">
        <v>2078.5</v>
      </c>
      <c r="E101" s="34">
        <v>2078.5</v>
      </c>
      <c r="F101" s="34">
        <v>0</v>
      </c>
      <c r="G101" s="39">
        <f t="shared" si="2"/>
        <v>0</v>
      </c>
      <c r="H101" s="39">
        <f t="shared" si="3"/>
        <v>0</v>
      </c>
      <c r="I101" s="155"/>
    </row>
    <row r="102" spans="1:9" ht="30.75" customHeight="1">
      <c r="A102" s="38" t="s">
        <v>65</v>
      </c>
      <c r="B102" s="188" t="s">
        <v>32</v>
      </c>
      <c r="C102" s="38"/>
      <c r="D102" s="36">
        <f>D103+D107</f>
        <v>7953.700000000001</v>
      </c>
      <c r="E102" s="36">
        <f>E103+E107</f>
        <v>5277.900000000001</v>
      </c>
      <c r="F102" s="36">
        <f>F103+F107</f>
        <v>2869.1</v>
      </c>
      <c r="G102" s="39">
        <f t="shared" si="2"/>
        <v>0.3607251970780894</v>
      </c>
      <c r="H102" s="39">
        <f t="shared" si="3"/>
        <v>0.5436063585895905</v>
      </c>
      <c r="I102" s="153"/>
    </row>
    <row r="103" spans="1:9" ht="18.75" customHeight="1">
      <c r="A103" s="187" t="s">
        <v>66</v>
      </c>
      <c r="B103" s="184" t="s">
        <v>33</v>
      </c>
      <c r="C103" s="38"/>
      <c r="D103" s="35">
        <f>D104+D105</f>
        <v>2000</v>
      </c>
      <c r="E103" s="35">
        <f>E104+E105</f>
        <v>1145.8</v>
      </c>
      <c r="F103" s="35">
        <f>F104+F105</f>
        <v>265.1</v>
      </c>
      <c r="G103" s="39">
        <f t="shared" si="2"/>
        <v>0.13255</v>
      </c>
      <c r="H103" s="39">
        <f t="shared" si="3"/>
        <v>0.23136673066852856</v>
      </c>
      <c r="I103" s="153"/>
    </row>
    <row r="104" spans="1:9" ht="30.75" customHeight="1">
      <c r="A104" s="187"/>
      <c r="B104" s="41" t="s">
        <v>145</v>
      </c>
      <c r="C104" s="40" t="s">
        <v>221</v>
      </c>
      <c r="D104" s="34">
        <v>2000</v>
      </c>
      <c r="E104" s="34">
        <v>1145.8</v>
      </c>
      <c r="F104" s="34">
        <v>265.1</v>
      </c>
      <c r="G104" s="39">
        <f t="shared" si="2"/>
        <v>0.13255</v>
      </c>
      <c r="H104" s="39">
        <f t="shared" si="3"/>
        <v>0.23136673066852856</v>
      </c>
      <c r="I104" s="153"/>
    </row>
    <row r="105" spans="1:9" ht="66" customHeight="1" hidden="1">
      <c r="A105" s="187"/>
      <c r="B105" s="41" t="s">
        <v>220</v>
      </c>
      <c r="C105" s="40" t="s">
        <v>287</v>
      </c>
      <c r="D105" s="34">
        <f>D106</f>
        <v>0</v>
      </c>
      <c r="E105" s="34">
        <f>E106</f>
        <v>0</v>
      </c>
      <c r="F105" s="34">
        <f>F106</f>
        <v>0</v>
      </c>
      <c r="G105" s="39" t="e">
        <f t="shared" si="2"/>
        <v>#DIV/0!</v>
      </c>
      <c r="H105" s="39" t="e">
        <f t="shared" si="3"/>
        <v>#DIV/0!</v>
      </c>
      <c r="I105" s="153"/>
    </row>
    <row r="106" spans="1:9" ht="54" customHeight="1" hidden="1">
      <c r="A106" s="187"/>
      <c r="B106" s="41" t="s">
        <v>363</v>
      </c>
      <c r="C106" s="40" t="s">
        <v>362</v>
      </c>
      <c r="D106" s="34">
        <v>0</v>
      </c>
      <c r="E106" s="34">
        <v>0</v>
      </c>
      <c r="F106" s="34">
        <v>0</v>
      </c>
      <c r="G106" s="39" t="e">
        <f t="shared" si="2"/>
        <v>#DIV/0!</v>
      </c>
      <c r="H106" s="39" t="e">
        <f t="shared" si="3"/>
        <v>#DIV/0!</v>
      </c>
      <c r="I106" s="153"/>
    </row>
    <row r="107" spans="1:9" ht="18.75">
      <c r="A107" s="187" t="s">
        <v>67</v>
      </c>
      <c r="B107" s="184" t="s">
        <v>34</v>
      </c>
      <c r="C107" s="38"/>
      <c r="D107" s="35">
        <f>D108+D110</f>
        <v>5953.700000000001</v>
      </c>
      <c r="E107" s="35">
        <f>E108+E110</f>
        <v>4132.1</v>
      </c>
      <c r="F107" s="35">
        <f>F108+F110</f>
        <v>2604</v>
      </c>
      <c r="G107" s="39">
        <f t="shared" si="2"/>
        <v>0.43737507768278544</v>
      </c>
      <c r="H107" s="39">
        <f aca="true" t="shared" si="5" ref="H107:H144">F107/E107</f>
        <v>0.6301880399796713</v>
      </c>
      <c r="I107" s="153"/>
    </row>
    <row r="108" spans="1:9" ht="83.25" customHeight="1">
      <c r="A108" s="38"/>
      <c r="B108" s="41" t="s">
        <v>269</v>
      </c>
      <c r="C108" s="40"/>
      <c r="D108" s="34">
        <f>D109</f>
        <v>110.1</v>
      </c>
      <c r="E108" s="34">
        <f>E109</f>
        <v>62.6</v>
      </c>
      <c r="F108" s="34">
        <f>F109</f>
        <v>13.4</v>
      </c>
      <c r="G108" s="39">
        <f t="shared" si="2"/>
        <v>0.12170753860127158</v>
      </c>
      <c r="H108" s="39">
        <f t="shared" si="5"/>
        <v>0.21405750798722045</v>
      </c>
      <c r="I108" s="153"/>
    </row>
    <row r="109" spans="1:9" s="8" customFormat="1" ht="40.5" customHeight="1">
      <c r="A109" s="40"/>
      <c r="B109" s="41" t="s">
        <v>256</v>
      </c>
      <c r="C109" s="55" t="s">
        <v>255</v>
      </c>
      <c r="D109" s="34">
        <v>110.1</v>
      </c>
      <c r="E109" s="34">
        <v>62.6</v>
      </c>
      <c r="F109" s="34">
        <v>13.4</v>
      </c>
      <c r="G109" s="39">
        <f t="shared" si="2"/>
        <v>0.12170753860127158</v>
      </c>
      <c r="H109" s="39">
        <f t="shared" si="5"/>
        <v>0.21405750798722045</v>
      </c>
      <c r="I109" s="152"/>
    </row>
    <row r="110" spans="1:9" s="8" customFormat="1" ht="52.5" customHeight="1">
      <c r="A110" s="40"/>
      <c r="B110" s="41" t="s">
        <v>453</v>
      </c>
      <c r="C110" s="55" t="s">
        <v>452</v>
      </c>
      <c r="D110" s="34">
        <v>5843.6</v>
      </c>
      <c r="E110" s="34">
        <v>4069.5</v>
      </c>
      <c r="F110" s="34">
        <v>2590.6</v>
      </c>
      <c r="G110" s="39">
        <f t="shared" si="2"/>
        <v>0.4433226093504004</v>
      </c>
      <c r="H110" s="39">
        <f t="shared" si="5"/>
        <v>0.6365892615800467</v>
      </c>
      <c r="I110" s="152"/>
    </row>
    <row r="111" spans="1:9" ht="22.5" customHeight="1">
      <c r="A111" s="38" t="s">
        <v>37</v>
      </c>
      <c r="B111" s="188" t="s">
        <v>38</v>
      </c>
      <c r="C111" s="38"/>
      <c r="D111" s="36">
        <f>D112+D113+D116+D117+D114+D115</f>
        <v>525710.9</v>
      </c>
      <c r="E111" s="36">
        <f>E112+E113+E116+E117+E114+E115</f>
        <v>429583.49999999994</v>
      </c>
      <c r="F111" s="36">
        <f>F112+F113+F116+F117+F114+F115</f>
        <v>339251.2</v>
      </c>
      <c r="G111" s="39">
        <f t="shared" si="2"/>
        <v>0.645318938602947</v>
      </c>
      <c r="H111" s="39">
        <f t="shared" si="5"/>
        <v>0.7897212067037027</v>
      </c>
      <c r="I111" s="153"/>
    </row>
    <row r="112" spans="1:9" ht="20.25" customHeight="1">
      <c r="A112" s="187" t="s">
        <v>39</v>
      </c>
      <c r="B112" s="184" t="s">
        <v>127</v>
      </c>
      <c r="C112" s="40" t="s">
        <v>39</v>
      </c>
      <c r="D112" s="34">
        <v>160379.8</v>
      </c>
      <c r="E112" s="34">
        <v>128429.9</v>
      </c>
      <c r="F112" s="34">
        <v>105788.5</v>
      </c>
      <c r="G112" s="39">
        <f t="shared" si="2"/>
        <v>0.6596123701363888</v>
      </c>
      <c r="H112" s="39">
        <f t="shared" si="5"/>
        <v>0.8237061618828637</v>
      </c>
      <c r="I112" s="153"/>
    </row>
    <row r="113" spans="1:9" ht="20.25" customHeight="1">
      <c r="A113" s="187" t="s">
        <v>40</v>
      </c>
      <c r="B113" s="184" t="s">
        <v>128</v>
      </c>
      <c r="C113" s="40" t="s">
        <v>40</v>
      </c>
      <c r="D113" s="34">
        <v>306200.7</v>
      </c>
      <c r="E113" s="34">
        <v>251903.9</v>
      </c>
      <c r="F113" s="34">
        <v>192516.8</v>
      </c>
      <c r="G113" s="39">
        <f t="shared" si="2"/>
        <v>0.6287274980102919</v>
      </c>
      <c r="H113" s="39">
        <f t="shared" si="5"/>
        <v>0.7642470005426673</v>
      </c>
      <c r="I113" s="153"/>
    </row>
    <row r="114" spans="1:9" ht="20.25" customHeight="1">
      <c r="A114" s="187" t="s">
        <v>224</v>
      </c>
      <c r="B114" s="184" t="s">
        <v>225</v>
      </c>
      <c r="C114" s="40" t="s">
        <v>224</v>
      </c>
      <c r="D114" s="34">
        <v>28398.1</v>
      </c>
      <c r="E114" s="34">
        <v>23469.5</v>
      </c>
      <c r="F114" s="34">
        <v>19487.8</v>
      </c>
      <c r="G114" s="39">
        <f t="shared" si="2"/>
        <v>0.6862360510034122</v>
      </c>
      <c r="H114" s="39">
        <f t="shared" si="5"/>
        <v>0.8303457679115447</v>
      </c>
      <c r="I114" s="153"/>
    </row>
    <row r="115" spans="1:9" ht="36" customHeight="1">
      <c r="A115" s="187" t="s">
        <v>564</v>
      </c>
      <c r="B115" s="184" t="s">
        <v>565</v>
      </c>
      <c r="C115" s="40" t="s">
        <v>564</v>
      </c>
      <c r="D115" s="34">
        <v>307.5</v>
      </c>
      <c r="E115" s="34">
        <v>305.6</v>
      </c>
      <c r="F115" s="34">
        <v>196.5</v>
      </c>
      <c r="G115" s="39">
        <f t="shared" si="2"/>
        <v>0.6390243902439025</v>
      </c>
      <c r="H115" s="39">
        <f t="shared" si="5"/>
        <v>0.6429973821989529</v>
      </c>
      <c r="I115" s="153"/>
    </row>
    <row r="116" spans="1:9" ht="20.25" customHeight="1">
      <c r="A116" s="187" t="s">
        <v>41</v>
      </c>
      <c r="B116" s="184" t="s">
        <v>191</v>
      </c>
      <c r="C116" s="40" t="s">
        <v>41</v>
      </c>
      <c r="D116" s="34">
        <v>4831.2</v>
      </c>
      <c r="E116" s="34">
        <v>4772.3</v>
      </c>
      <c r="F116" s="34">
        <v>4201.7</v>
      </c>
      <c r="G116" s="39">
        <f t="shared" si="2"/>
        <v>0.8697011094552078</v>
      </c>
      <c r="H116" s="39">
        <f t="shared" si="5"/>
        <v>0.880435010372357</v>
      </c>
      <c r="I116" s="153"/>
    </row>
    <row r="117" spans="1:9" ht="20.25" customHeight="1">
      <c r="A117" s="187" t="s">
        <v>43</v>
      </c>
      <c r="B117" s="184" t="s">
        <v>227</v>
      </c>
      <c r="C117" s="40" t="s">
        <v>43</v>
      </c>
      <c r="D117" s="34">
        <v>25593.6</v>
      </c>
      <c r="E117" s="34">
        <v>20702.3</v>
      </c>
      <c r="F117" s="34">
        <v>17059.9</v>
      </c>
      <c r="G117" s="39">
        <f t="shared" si="2"/>
        <v>0.6665689859964993</v>
      </c>
      <c r="H117" s="39">
        <f t="shared" si="5"/>
        <v>0.8240581964322806</v>
      </c>
      <c r="I117" s="153"/>
    </row>
    <row r="118" spans="1:9" ht="20.25" customHeight="1">
      <c r="A118" s="38" t="s">
        <v>44</v>
      </c>
      <c r="B118" s="188" t="s">
        <v>130</v>
      </c>
      <c r="C118" s="38"/>
      <c r="D118" s="36">
        <f>D119++D120</f>
        <v>98664.79999999999</v>
      </c>
      <c r="E118" s="36">
        <f>E119++E120</f>
        <v>83987.5</v>
      </c>
      <c r="F118" s="36">
        <f>F119++F120</f>
        <v>70238.5</v>
      </c>
      <c r="G118" s="39">
        <f t="shared" si="2"/>
        <v>0.711890157381356</v>
      </c>
      <c r="H118" s="39">
        <f t="shared" si="5"/>
        <v>0.8362970680160738</v>
      </c>
      <c r="I118" s="153"/>
    </row>
    <row r="119" spans="1:9" ht="20.25" customHeight="1">
      <c r="A119" s="187" t="s">
        <v>45</v>
      </c>
      <c r="B119" s="184" t="s">
        <v>46</v>
      </c>
      <c r="C119" s="40" t="s">
        <v>45</v>
      </c>
      <c r="D119" s="34">
        <v>78297.4</v>
      </c>
      <c r="E119" s="34">
        <v>66070.8</v>
      </c>
      <c r="F119" s="34">
        <v>54474.5</v>
      </c>
      <c r="G119" s="39">
        <f t="shared" si="2"/>
        <v>0.6957383003777904</v>
      </c>
      <c r="H119" s="39">
        <f t="shared" si="5"/>
        <v>0.8244867626848774</v>
      </c>
      <c r="I119" s="153"/>
    </row>
    <row r="120" spans="1:9" ht="20.25" customHeight="1">
      <c r="A120" s="187" t="s">
        <v>47</v>
      </c>
      <c r="B120" s="184" t="s">
        <v>270</v>
      </c>
      <c r="C120" s="40" t="s">
        <v>47</v>
      </c>
      <c r="D120" s="34">
        <v>20367.4</v>
      </c>
      <c r="E120" s="34">
        <v>17916.7</v>
      </c>
      <c r="F120" s="34">
        <v>15764</v>
      </c>
      <c r="G120" s="39">
        <f t="shared" si="2"/>
        <v>0.7739819515500259</v>
      </c>
      <c r="H120" s="39">
        <f t="shared" si="5"/>
        <v>0.8798495258613472</v>
      </c>
      <c r="I120" s="153"/>
    </row>
    <row r="121" spans="1:9" ht="20.25" customHeight="1">
      <c r="A121" s="56" t="s">
        <v>48</v>
      </c>
      <c r="B121" s="186" t="s">
        <v>49</v>
      </c>
      <c r="C121" s="56"/>
      <c r="D121" s="36">
        <f>D122+D125+D128+D129+D132+D130+D131+D123+D126+D127+D124</f>
        <v>24096.7</v>
      </c>
      <c r="E121" s="36">
        <f>E122+E125+E128+E129+E132+E130+E131+E123+E126+E127+E124</f>
        <v>21543.5</v>
      </c>
      <c r="F121" s="36">
        <f>F122+F125+F128+F129+F132+F130+F131+F123+F126+F127+F124</f>
        <v>14937.199999999999</v>
      </c>
      <c r="G121" s="39">
        <f t="shared" si="2"/>
        <v>0.619885710491478</v>
      </c>
      <c r="H121" s="39">
        <f t="shared" si="5"/>
        <v>0.693350662612853</v>
      </c>
      <c r="I121" s="153"/>
    </row>
    <row r="122" spans="1:9" ht="34.5" customHeight="1">
      <c r="A122" s="185" t="s">
        <v>50</v>
      </c>
      <c r="B122" s="57" t="s">
        <v>165</v>
      </c>
      <c r="C122" s="185" t="s">
        <v>50</v>
      </c>
      <c r="D122" s="35">
        <v>1686</v>
      </c>
      <c r="E122" s="35">
        <v>1280.5</v>
      </c>
      <c r="F122" s="35">
        <v>1140.2</v>
      </c>
      <c r="G122" s="39">
        <f t="shared" si="2"/>
        <v>0.6762752075919336</v>
      </c>
      <c r="H122" s="39">
        <f t="shared" si="5"/>
        <v>0.8904334244435768</v>
      </c>
      <c r="I122" s="153"/>
    </row>
    <row r="123" spans="1:9" ht="44.25" customHeight="1">
      <c r="A123" s="185" t="s">
        <v>51</v>
      </c>
      <c r="B123" s="57" t="s">
        <v>226</v>
      </c>
      <c r="C123" s="185" t="s">
        <v>51</v>
      </c>
      <c r="D123" s="35">
        <v>15066.3</v>
      </c>
      <c r="E123" s="35">
        <v>13752.7</v>
      </c>
      <c r="F123" s="35">
        <v>8299.4</v>
      </c>
      <c r="G123" s="39">
        <f t="shared" si="2"/>
        <v>0.5508585385927534</v>
      </c>
      <c r="H123" s="39">
        <f t="shared" si="5"/>
        <v>0.6034742268790855</v>
      </c>
      <c r="I123" s="153"/>
    </row>
    <row r="124" spans="1:9" ht="25.5" customHeight="1">
      <c r="A124" s="185" t="s">
        <v>52</v>
      </c>
      <c r="B124" s="57" t="s">
        <v>566</v>
      </c>
      <c r="C124" s="185" t="s">
        <v>52</v>
      </c>
      <c r="D124" s="35">
        <v>13.1</v>
      </c>
      <c r="E124" s="35">
        <v>9.8</v>
      </c>
      <c r="F124" s="35">
        <v>5.8</v>
      </c>
      <c r="G124" s="39">
        <f t="shared" si="2"/>
        <v>0.44274809160305345</v>
      </c>
      <c r="H124" s="39">
        <f t="shared" si="5"/>
        <v>0.5918367346938775</v>
      </c>
      <c r="I124" s="153"/>
    </row>
    <row r="125" spans="1:9" ht="50.25" customHeight="1">
      <c r="A125" s="185" t="s">
        <v>52</v>
      </c>
      <c r="B125" s="57" t="s">
        <v>364</v>
      </c>
      <c r="C125" s="185" t="s">
        <v>300</v>
      </c>
      <c r="D125" s="35">
        <v>15</v>
      </c>
      <c r="E125" s="35">
        <v>15</v>
      </c>
      <c r="F125" s="35">
        <v>12</v>
      </c>
      <c r="G125" s="39">
        <f t="shared" si="2"/>
        <v>0.8</v>
      </c>
      <c r="H125" s="39">
        <f t="shared" si="5"/>
        <v>0.8</v>
      </c>
      <c r="I125" s="153"/>
    </row>
    <row r="126" spans="1:9" ht="51" customHeight="1">
      <c r="A126" s="185" t="s">
        <v>52</v>
      </c>
      <c r="B126" s="57" t="s">
        <v>301</v>
      </c>
      <c r="C126" s="185" t="s">
        <v>302</v>
      </c>
      <c r="D126" s="35">
        <v>425.7</v>
      </c>
      <c r="E126" s="35">
        <v>425.7</v>
      </c>
      <c r="F126" s="35">
        <v>341.2</v>
      </c>
      <c r="G126" s="39">
        <f t="shared" si="2"/>
        <v>0.8015034061545689</v>
      </c>
      <c r="H126" s="39">
        <f t="shared" si="5"/>
        <v>0.8015034061545689</v>
      </c>
      <c r="I126" s="153"/>
    </row>
    <row r="127" spans="1:9" ht="51" customHeight="1">
      <c r="A127" s="185" t="s">
        <v>52</v>
      </c>
      <c r="B127" s="57" t="s">
        <v>304</v>
      </c>
      <c r="C127" s="185" t="s">
        <v>303</v>
      </c>
      <c r="D127" s="35">
        <v>418.9</v>
      </c>
      <c r="E127" s="35">
        <v>418.9</v>
      </c>
      <c r="F127" s="35">
        <v>335.8</v>
      </c>
      <c r="G127" s="39">
        <f t="shared" si="2"/>
        <v>0.8016232991167344</v>
      </c>
      <c r="H127" s="39">
        <f t="shared" si="5"/>
        <v>0.8016232991167344</v>
      </c>
      <c r="I127" s="153"/>
    </row>
    <row r="128" spans="1:9" s="11" customFormat="1" ht="22.5" customHeight="1" hidden="1">
      <c r="A128" s="187" t="s">
        <v>51</v>
      </c>
      <c r="B128" s="184" t="s">
        <v>179</v>
      </c>
      <c r="C128" s="187" t="s">
        <v>180</v>
      </c>
      <c r="D128" s="35">
        <v>0</v>
      </c>
      <c r="E128" s="35">
        <v>0</v>
      </c>
      <c r="F128" s="35">
        <v>0</v>
      </c>
      <c r="G128" s="39" t="e">
        <f t="shared" si="2"/>
        <v>#DIV/0!</v>
      </c>
      <c r="H128" s="39" t="e">
        <f t="shared" si="5"/>
        <v>#DIV/0!</v>
      </c>
      <c r="I128" s="153"/>
    </row>
    <row r="129" spans="1:9" s="11" customFormat="1" ht="35.25" customHeight="1" hidden="1">
      <c r="A129" s="187" t="s">
        <v>51</v>
      </c>
      <c r="B129" s="184" t="s">
        <v>148</v>
      </c>
      <c r="C129" s="187" t="s">
        <v>149</v>
      </c>
      <c r="D129" s="35">
        <v>0</v>
      </c>
      <c r="E129" s="35">
        <v>0</v>
      </c>
      <c r="F129" s="35">
        <v>0</v>
      </c>
      <c r="G129" s="39" t="e">
        <f aca="true" t="shared" si="6" ref="G129:G144">F129/D129</f>
        <v>#DIV/0!</v>
      </c>
      <c r="H129" s="39" t="e">
        <f t="shared" si="5"/>
        <v>#DIV/0!</v>
      </c>
      <c r="I129" s="153"/>
    </row>
    <row r="130" spans="1:9" s="11" customFormat="1" ht="30.75" customHeight="1" hidden="1">
      <c r="A130" s="187" t="s">
        <v>51</v>
      </c>
      <c r="B130" s="184" t="s">
        <v>181</v>
      </c>
      <c r="C130" s="187" t="s">
        <v>182</v>
      </c>
      <c r="D130" s="35">
        <v>0</v>
      </c>
      <c r="E130" s="35">
        <v>0</v>
      </c>
      <c r="F130" s="35">
        <v>0</v>
      </c>
      <c r="G130" s="39" t="e">
        <f t="shared" si="6"/>
        <v>#DIV/0!</v>
      </c>
      <c r="H130" s="39" t="e">
        <f t="shared" si="5"/>
        <v>#DIV/0!</v>
      </c>
      <c r="I130" s="153"/>
    </row>
    <row r="131" spans="1:9" s="11" customFormat="1" ht="44.25" customHeight="1" hidden="1">
      <c r="A131" s="187" t="s">
        <v>51</v>
      </c>
      <c r="B131" s="184" t="s">
        <v>184</v>
      </c>
      <c r="C131" s="187" t="s">
        <v>183</v>
      </c>
      <c r="D131" s="35">
        <v>0</v>
      </c>
      <c r="E131" s="35">
        <v>0</v>
      </c>
      <c r="F131" s="35">
        <v>0</v>
      </c>
      <c r="G131" s="39" t="e">
        <f t="shared" si="6"/>
        <v>#DIV/0!</v>
      </c>
      <c r="H131" s="39" t="e">
        <f t="shared" si="5"/>
        <v>#DIV/0!</v>
      </c>
      <c r="I131" s="153"/>
    </row>
    <row r="132" spans="1:9" ht="36" customHeight="1">
      <c r="A132" s="187" t="s">
        <v>52</v>
      </c>
      <c r="B132" s="184" t="s">
        <v>207</v>
      </c>
      <c r="C132" s="187" t="s">
        <v>206</v>
      </c>
      <c r="D132" s="35">
        <v>6471.7</v>
      </c>
      <c r="E132" s="35">
        <v>5640.9</v>
      </c>
      <c r="F132" s="35">
        <v>4802.8</v>
      </c>
      <c r="G132" s="39">
        <f t="shared" si="6"/>
        <v>0.742123398797843</v>
      </c>
      <c r="H132" s="39">
        <f t="shared" si="5"/>
        <v>0.8514244180893121</v>
      </c>
      <c r="I132" s="153"/>
    </row>
    <row r="133" spans="1:9" ht="26.25" customHeight="1">
      <c r="A133" s="38" t="s">
        <v>53</v>
      </c>
      <c r="B133" s="188" t="s">
        <v>111</v>
      </c>
      <c r="C133" s="38"/>
      <c r="D133" s="36">
        <f>D134</f>
        <v>750</v>
      </c>
      <c r="E133" s="36">
        <f>E134</f>
        <v>596.9</v>
      </c>
      <c r="F133" s="36">
        <f>F134</f>
        <v>561.4</v>
      </c>
      <c r="G133" s="39">
        <f t="shared" si="6"/>
        <v>0.7485333333333333</v>
      </c>
      <c r="H133" s="39">
        <f t="shared" si="5"/>
        <v>0.9405260512648684</v>
      </c>
      <c r="I133" s="153"/>
    </row>
    <row r="134" spans="1:9" ht="34.5" customHeight="1">
      <c r="A134" s="187" t="s">
        <v>113</v>
      </c>
      <c r="B134" s="184" t="s">
        <v>114</v>
      </c>
      <c r="C134" s="187" t="s">
        <v>113</v>
      </c>
      <c r="D134" s="35">
        <v>750</v>
      </c>
      <c r="E134" s="35">
        <v>596.9</v>
      </c>
      <c r="F134" s="35">
        <v>561.4</v>
      </c>
      <c r="G134" s="39">
        <f t="shared" si="6"/>
        <v>0.7485333333333333</v>
      </c>
      <c r="H134" s="39">
        <f t="shared" si="5"/>
        <v>0.9405260512648684</v>
      </c>
      <c r="I134" s="153"/>
    </row>
    <row r="135" spans="1:9" ht="27" customHeight="1">
      <c r="A135" s="38" t="s">
        <v>115</v>
      </c>
      <c r="B135" s="188" t="s">
        <v>116</v>
      </c>
      <c r="C135" s="38"/>
      <c r="D135" s="36">
        <f>D136</f>
        <v>926.1</v>
      </c>
      <c r="E135" s="36">
        <f>E136</f>
        <v>798.1</v>
      </c>
      <c r="F135" s="36">
        <f>F136</f>
        <v>519.1</v>
      </c>
      <c r="G135" s="39">
        <f t="shared" si="6"/>
        <v>0.5605226217471115</v>
      </c>
      <c r="H135" s="39">
        <f t="shared" si="5"/>
        <v>0.6504197468988848</v>
      </c>
      <c r="I135" s="153"/>
    </row>
    <row r="136" spans="1:9" ht="17.25" customHeight="1">
      <c r="A136" s="187" t="s">
        <v>117</v>
      </c>
      <c r="B136" s="184" t="s">
        <v>118</v>
      </c>
      <c r="C136" s="187" t="s">
        <v>117</v>
      </c>
      <c r="D136" s="35">
        <v>926.1</v>
      </c>
      <c r="E136" s="35">
        <v>798.1</v>
      </c>
      <c r="F136" s="35">
        <v>519.1</v>
      </c>
      <c r="G136" s="39">
        <f t="shared" si="6"/>
        <v>0.5605226217471115</v>
      </c>
      <c r="H136" s="39">
        <f t="shared" si="5"/>
        <v>0.6504197468988848</v>
      </c>
      <c r="I136" s="153"/>
    </row>
    <row r="137" spans="1:9" ht="55.5" customHeight="1">
      <c r="A137" s="38" t="s">
        <v>119</v>
      </c>
      <c r="B137" s="188" t="s">
        <v>120</v>
      </c>
      <c r="C137" s="38"/>
      <c r="D137" s="36">
        <f>D138</f>
        <v>5.2</v>
      </c>
      <c r="E137" s="36">
        <f>E138</f>
        <v>5.2</v>
      </c>
      <c r="F137" s="36">
        <f>F138</f>
        <v>5.2</v>
      </c>
      <c r="G137" s="39">
        <f t="shared" si="6"/>
        <v>1</v>
      </c>
      <c r="H137" s="39">
        <f t="shared" si="5"/>
        <v>1</v>
      </c>
      <c r="I137" s="153"/>
    </row>
    <row r="138" spans="1:9" ht="30.75" customHeight="1">
      <c r="A138" s="187" t="s">
        <v>121</v>
      </c>
      <c r="B138" s="184" t="s">
        <v>150</v>
      </c>
      <c r="C138" s="187" t="s">
        <v>121</v>
      </c>
      <c r="D138" s="35">
        <v>5.2</v>
      </c>
      <c r="E138" s="35">
        <v>5.2</v>
      </c>
      <c r="F138" s="35">
        <v>5.2</v>
      </c>
      <c r="G138" s="39">
        <f t="shared" si="6"/>
        <v>1</v>
      </c>
      <c r="H138" s="39">
        <f t="shared" si="5"/>
        <v>1</v>
      </c>
      <c r="I138" s="153"/>
    </row>
    <row r="139" spans="1:9" ht="26.25" customHeight="1">
      <c r="A139" s="38" t="s">
        <v>122</v>
      </c>
      <c r="B139" s="188" t="s">
        <v>125</v>
      </c>
      <c r="C139" s="38"/>
      <c r="D139" s="36">
        <f>D140+D142+D141</f>
        <v>2575.5</v>
      </c>
      <c r="E139" s="36">
        <f>E140+E142+E141</f>
        <v>1830</v>
      </c>
      <c r="F139" s="36">
        <f>F140+F142+F141</f>
        <v>1643</v>
      </c>
      <c r="G139" s="39">
        <f t="shared" si="6"/>
        <v>0.6379343816734615</v>
      </c>
      <c r="H139" s="39">
        <f t="shared" si="5"/>
        <v>0.8978142076502732</v>
      </c>
      <c r="I139" s="153"/>
    </row>
    <row r="140" spans="1:9" ht="66" customHeight="1">
      <c r="A140" s="187" t="s">
        <v>123</v>
      </c>
      <c r="B140" s="184" t="s">
        <v>208</v>
      </c>
      <c r="C140" s="187" t="s">
        <v>209</v>
      </c>
      <c r="D140" s="35">
        <v>2575.5</v>
      </c>
      <c r="E140" s="35">
        <v>1830</v>
      </c>
      <c r="F140" s="35">
        <v>1643</v>
      </c>
      <c r="G140" s="39">
        <f t="shared" si="6"/>
        <v>0.6379343816734615</v>
      </c>
      <c r="H140" s="39">
        <f t="shared" si="5"/>
        <v>0.8978142076502732</v>
      </c>
      <c r="I140" s="153"/>
    </row>
    <row r="141" spans="1:9" ht="36" customHeight="1" hidden="1">
      <c r="A141" s="187" t="s">
        <v>123</v>
      </c>
      <c r="B141" s="184" t="s">
        <v>210</v>
      </c>
      <c r="C141" s="187" t="s">
        <v>211</v>
      </c>
      <c r="D141" s="35">
        <v>0</v>
      </c>
      <c r="E141" s="35">
        <v>0</v>
      </c>
      <c r="F141" s="35">
        <v>0</v>
      </c>
      <c r="G141" s="39" t="e">
        <f t="shared" si="6"/>
        <v>#DIV/0!</v>
      </c>
      <c r="H141" s="39" t="e">
        <f t="shared" si="5"/>
        <v>#DIV/0!</v>
      </c>
      <c r="I141" s="153"/>
    </row>
    <row r="142" spans="1:9" ht="30.75" customHeight="1" hidden="1">
      <c r="A142" s="187" t="s">
        <v>124</v>
      </c>
      <c r="B142" s="184" t="s">
        <v>166</v>
      </c>
      <c r="C142" s="187" t="s">
        <v>212</v>
      </c>
      <c r="D142" s="35">
        <v>0</v>
      </c>
      <c r="E142" s="35">
        <v>0</v>
      </c>
      <c r="F142" s="35">
        <v>0</v>
      </c>
      <c r="G142" s="39" t="e">
        <f t="shared" si="6"/>
        <v>#DIV/0!</v>
      </c>
      <c r="H142" s="39" t="e">
        <f t="shared" si="5"/>
        <v>#DIV/0!</v>
      </c>
      <c r="I142" s="153"/>
    </row>
    <row r="143" spans="1:9" ht="26.25" customHeight="1">
      <c r="A143" s="56"/>
      <c r="B143" s="186" t="s">
        <v>55</v>
      </c>
      <c r="C143" s="56"/>
      <c r="D143" s="36">
        <f>D42+D57+D63+D102+D111+D118+D121+D133+D135+D137+D139</f>
        <v>766213.1999999998</v>
      </c>
      <c r="E143" s="36">
        <f>E42+E57+E63+E102+E111+E118+E121+E133+E135+E137+E139</f>
        <v>624329.7999999998</v>
      </c>
      <c r="F143" s="36">
        <f>F42+F57+F63+F102+F111+F118+F121+F133+F135+F137+F139</f>
        <v>473455.50000000006</v>
      </c>
      <c r="G143" s="39">
        <f t="shared" si="6"/>
        <v>0.6179161361354779</v>
      </c>
      <c r="H143" s="39">
        <f t="shared" si="5"/>
        <v>0.7583419852776533</v>
      </c>
      <c r="I143" s="153"/>
    </row>
    <row r="144" spans="1:9" ht="19.5" customHeight="1">
      <c r="A144" s="183"/>
      <c r="B144" s="184" t="s">
        <v>70</v>
      </c>
      <c r="C144" s="187"/>
      <c r="D144" s="58">
        <f>D139</f>
        <v>2575.5</v>
      </c>
      <c r="E144" s="58">
        <f>E139</f>
        <v>1830</v>
      </c>
      <c r="F144" s="58">
        <f>F139</f>
        <v>1643</v>
      </c>
      <c r="G144" s="39">
        <f t="shared" si="6"/>
        <v>0.6379343816734615</v>
      </c>
      <c r="H144" s="39">
        <f t="shared" si="5"/>
        <v>0.8978142076502732</v>
      </c>
      <c r="I144" s="153"/>
    </row>
    <row r="145" spans="4:7" ht="18">
      <c r="D145" s="61"/>
      <c r="E145" s="61"/>
      <c r="F145" s="61"/>
      <c r="G145" s="61"/>
    </row>
    <row r="146" spans="4:7" ht="18">
      <c r="D146" s="61"/>
      <c r="E146" s="61"/>
      <c r="F146" s="61"/>
      <c r="G146" s="61"/>
    </row>
    <row r="147" spans="2:7" ht="18">
      <c r="B147" s="63" t="s">
        <v>275</v>
      </c>
      <c r="C147" s="64"/>
      <c r="D147" s="61"/>
      <c r="E147" s="61"/>
      <c r="F147" s="61">
        <v>19083.6</v>
      </c>
      <c r="G147" s="61"/>
    </row>
    <row r="148" spans="2:7" ht="18" hidden="1">
      <c r="B148" s="64" t="s">
        <v>280</v>
      </c>
      <c r="C148" s="64"/>
      <c r="D148" s="61"/>
      <c r="E148" s="61"/>
      <c r="F148" s="61">
        <v>0</v>
      </c>
      <c r="G148" s="61"/>
    </row>
    <row r="149" spans="2:7" ht="18" hidden="1">
      <c r="B149" s="63" t="s">
        <v>71</v>
      </c>
      <c r="C149" s="64"/>
      <c r="D149" s="61"/>
      <c r="E149" s="61"/>
      <c r="F149" s="61"/>
      <c r="G149" s="61"/>
    </row>
    <row r="150" spans="2:9" ht="18.75" hidden="1">
      <c r="B150" s="63" t="s">
        <v>72</v>
      </c>
      <c r="C150" s="64"/>
      <c r="D150" s="61"/>
      <c r="E150" s="61"/>
      <c r="F150" s="61"/>
      <c r="G150" s="61"/>
      <c r="H150" s="65"/>
      <c r="I150" s="96"/>
    </row>
    <row r="151" spans="2:7" ht="18" hidden="1">
      <c r="B151" s="63"/>
      <c r="C151" s="64"/>
      <c r="D151" s="61"/>
      <c r="E151" s="61"/>
      <c r="F151" s="61"/>
      <c r="G151" s="61"/>
    </row>
    <row r="152" spans="2:7" ht="18" hidden="1">
      <c r="B152" s="63" t="s">
        <v>73</v>
      </c>
      <c r="C152" s="64"/>
      <c r="D152" s="61"/>
      <c r="E152" s="61"/>
      <c r="F152" s="61"/>
      <c r="G152" s="61"/>
    </row>
    <row r="153" spans="2:9" ht="18.75" hidden="1">
      <c r="B153" s="63" t="s">
        <v>74</v>
      </c>
      <c r="C153" s="64"/>
      <c r="D153" s="61"/>
      <c r="E153" s="61"/>
      <c r="F153" s="61">
        <v>0</v>
      </c>
      <c r="G153" s="61"/>
      <c r="H153" s="65"/>
      <c r="I153" s="96"/>
    </row>
    <row r="154" spans="2:7" ht="18" hidden="1">
      <c r="B154" s="63"/>
      <c r="C154" s="64"/>
      <c r="D154" s="61"/>
      <c r="E154" s="61"/>
      <c r="F154" s="61"/>
      <c r="G154" s="61"/>
    </row>
    <row r="155" spans="2:7" ht="18" hidden="1">
      <c r="B155" s="63" t="s">
        <v>75</v>
      </c>
      <c r="C155" s="64"/>
      <c r="D155" s="61"/>
      <c r="E155" s="61"/>
      <c r="F155" s="61"/>
      <c r="G155" s="61"/>
    </row>
    <row r="156" spans="2:9" ht="18.75" hidden="1">
      <c r="B156" s="63" t="s">
        <v>76</v>
      </c>
      <c r="C156" s="64"/>
      <c r="D156" s="61"/>
      <c r="E156" s="61"/>
      <c r="F156" s="61"/>
      <c r="G156" s="61"/>
      <c r="H156" s="66"/>
      <c r="I156" s="157"/>
    </row>
    <row r="157" spans="2:7" ht="18" hidden="1">
      <c r="B157" s="63"/>
      <c r="C157" s="64"/>
      <c r="D157" s="61"/>
      <c r="E157" s="61"/>
      <c r="F157" s="61"/>
      <c r="G157" s="61"/>
    </row>
    <row r="158" spans="2:7" ht="18">
      <c r="B158" s="64" t="s">
        <v>281</v>
      </c>
      <c r="C158" s="64"/>
      <c r="D158" s="61"/>
      <c r="E158" s="61"/>
      <c r="F158" s="61">
        <v>9600</v>
      </c>
      <c r="G158" s="61"/>
    </row>
    <row r="159" spans="2:9" ht="18.75">
      <c r="B159" s="63"/>
      <c r="C159" s="64"/>
      <c r="D159" s="61"/>
      <c r="E159" s="61"/>
      <c r="F159" s="61"/>
      <c r="G159" s="61"/>
      <c r="H159" s="67"/>
      <c r="I159" s="157"/>
    </row>
    <row r="160" spans="2:7" ht="18">
      <c r="B160" s="64"/>
      <c r="C160" s="64"/>
      <c r="D160" s="61"/>
      <c r="E160" s="61"/>
      <c r="F160" s="61"/>
      <c r="G160" s="61"/>
    </row>
    <row r="161" spans="2:7" ht="18">
      <c r="B161" s="63"/>
      <c r="C161" s="64"/>
      <c r="D161" s="61"/>
      <c r="E161" s="61"/>
      <c r="F161" s="61"/>
      <c r="G161" s="61"/>
    </row>
    <row r="162" spans="2:9" ht="18.75">
      <c r="B162" s="63" t="s">
        <v>79</v>
      </c>
      <c r="C162" s="64"/>
      <c r="D162" s="61"/>
      <c r="E162" s="61"/>
      <c r="F162" s="61">
        <f>F147+F37+F150+F153-F143-F156-F158+F148</f>
        <v>33606.29999999993</v>
      </c>
      <c r="G162" s="61"/>
      <c r="H162" s="68"/>
      <c r="I162" s="158"/>
    </row>
    <row r="163" spans="4:7" ht="18">
      <c r="D163" s="61"/>
      <c r="E163" s="61"/>
      <c r="F163" s="61"/>
      <c r="G163" s="61"/>
    </row>
    <row r="164" spans="4:7" ht="18">
      <c r="D164" s="61"/>
      <c r="E164" s="61"/>
      <c r="F164" s="61"/>
      <c r="G164" s="61"/>
    </row>
    <row r="165" spans="2:7" ht="18">
      <c r="B165" s="63" t="s">
        <v>80</v>
      </c>
      <c r="C165" s="64"/>
      <c r="D165" s="61"/>
      <c r="E165" s="61"/>
      <c r="F165" s="61"/>
      <c r="G165" s="61"/>
    </row>
    <row r="166" spans="2:7" ht="18">
      <c r="B166" s="63" t="s">
        <v>81</v>
      </c>
      <c r="C166" s="64"/>
      <c r="D166" s="61"/>
      <c r="E166" s="61"/>
      <c r="F166" s="61"/>
      <c r="G166" s="61"/>
    </row>
    <row r="167" spans="2:7" ht="18">
      <c r="B167" s="63" t="s">
        <v>82</v>
      </c>
      <c r="C167" s="64"/>
      <c r="D167" s="61"/>
      <c r="E167" s="61"/>
      <c r="F167" s="61"/>
      <c r="G167" s="61"/>
    </row>
  </sheetData>
  <sheetProtection/>
  <mergeCells count="21">
    <mergeCell ref="E2:E3"/>
    <mergeCell ref="A1:H1"/>
    <mergeCell ref="F2:F3"/>
    <mergeCell ref="A2:A3"/>
    <mergeCell ref="B40:B41"/>
    <mergeCell ref="G2:G3"/>
    <mergeCell ref="C2:C3"/>
    <mergeCell ref="B2:B3"/>
    <mergeCell ref="A40:A41"/>
    <mergeCell ref="E40:E41"/>
    <mergeCell ref="C40:C41"/>
    <mergeCell ref="L44:N45"/>
    <mergeCell ref="F40:F41"/>
    <mergeCell ref="J44:K44"/>
    <mergeCell ref="H2:H3"/>
    <mergeCell ref="J45:K45"/>
    <mergeCell ref="G40:G41"/>
    <mergeCell ref="A39:H39"/>
    <mergeCell ref="D2:D3"/>
    <mergeCell ref="D40:D41"/>
    <mergeCell ref="H40:H41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78"/>
  <sheetViews>
    <sheetView zoomScale="85" zoomScaleNormal="85" zoomScalePageLayoutView="0" workbookViewId="0" topLeftCell="A93">
      <selection activeCell="C93" sqref="C1:C16384"/>
    </sheetView>
  </sheetViews>
  <sheetFormatPr defaultColWidth="9.140625" defaultRowHeight="12.75"/>
  <cols>
    <col min="1" max="1" width="6.7109375" style="59" customWidth="1"/>
    <col min="2" max="2" width="45.8515625" style="59" customWidth="1"/>
    <col min="3" max="3" width="15.421875" style="60" hidden="1" customWidth="1"/>
    <col min="4" max="4" width="14.421875" style="62" customWidth="1"/>
    <col min="5" max="5" width="12.140625" style="62" customWidth="1"/>
    <col min="6" max="6" width="13.57421875" style="62" customWidth="1"/>
    <col min="7" max="7" width="11.57421875" style="62" customWidth="1"/>
    <col min="8" max="8" width="11.8515625" style="62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206" t="s">
        <v>658</v>
      </c>
      <c r="B1" s="206"/>
      <c r="C1" s="206"/>
      <c r="D1" s="206"/>
      <c r="E1" s="206"/>
      <c r="F1" s="206"/>
      <c r="G1" s="206"/>
      <c r="H1" s="206"/>
      <c r="I1" s="24"/>
    </row>
    <row r="2" spans="1:8" ht="12.75" customHeight="1">
      <c r="A2" s="183"/>
      <c r="B2" s="197" t="s">
        <v>2</v>
      </c>
      <c r="C2" s="211"/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634</v>
      </c>
    </row>
    <row r="3" spans="1:8" ht="41.25" customHeight="1">
      <c r="A3" s="183"/>
      <c r="B3" s="198"/>
      <c r="C3" s="212"/>
      <c r="D3" s="205"/>
      <c r="E3" s="198"/>
      <c r="F3" s="205"/>
      <c r="G3" s="198"/>
      <c r="H3" s="198"/>
    </row>
    <row r="4" spans="1:8" ht="18.75">
      <c r="A4" s="183"/>
      <c r="B4" s="188" t="s">
        <v>69</v>
      </c>
      <c r="C4" s="187"/>
      <c r="D4" s="36">
        <f>D5+D6+D7+D8+D9+D10+D11+D12+D13+D16+D17+D18+D19+D20+D21+D14+D15</f>
        <v>75264.1</v>
      </c>
      <c r="E4" s="36">
        <f>E5+E6+E7+E8+E9+E10+E11+E12+E13+E16+E17+E18+E19+E20+E21+E14+E15</f>
        <v>44727</v>
      </c>
      <c r="F4" s="36">
        <f>F5+F6+F7+F8+F9+F10+F11+F12+F13+F16+F17+F18+F19+F20+F21+F14+F15</f>
        <v>44117.00000000001</v>
      </c>
      <c r="G4" s="37">
        <f aca="true" t="shared" si="0" ref="G4:G28">F4/D4</f>
        <v>0.5861625927899224</v>
      </c>
      <c r="H4" s="37">
        <f>F4/E4</f>
        <v>0.9863617054575538</v>
      </c>
    </row>
    <row r="5" spans="1:8" ht="18.75">
      <c r="A5" s="183"/>
      <c r="B5" s="184" t="s">
        <v>314</v>
      </c>
      <c r="C5" s="187"/>
      <c r="D5" s="35">
        <v>42923</v>
      </c>
      <c r="E5" s="35">
        <v>29100</v>
      </c>
      <c r="F5" s="35">
        <v>27574.7</v>
      </c>
      <c r="G5" s="37">
        <f t="shared" si="0"/>
        <v>0.642422477459637</v>
      </c>
      <c r="H5" s="37">
        <f aca="true" t="shared" si="1" ref="H5:H27">F5/E5</f>
        <v>0.9475841924398626</v>
      </c>
    </row>
    <row r="6" spans="1:8" ht="18.75">
      <c r="A6" s="183"/>
      <c r="B6" s="184" t="s">
        <v>178</v>
      </c>
      <c r="C6" s="187"/>
      <c r="D6" s="35">
        <v>5309.1</v>
      </c>
      <c r="E6" s="35">
        <v>4100</v>
      </c>
      <c r="F6" s="35">
        <v>4122.9</v>
      </c>
      <c r="G6" s="37">
        <f t="shared" si="0"/>
        <v>0.7765723003898964</v>
      </c>
      <c r="H6" s="37">
        <f t="shared" si="1"/>
        <v>1.0055853658536584</v>
      </c>
    </row>
    <row r="7" spans="1:8" ht="18.75">
      <c r="A7" s="183"/>
      <c r="B7" s="184" t="s">
        <v>6</v>
      </c>
      <c r="C7" s="187"/>
      <c r="D7" s="35">
        <v>1842</v>
      </c>
      <c r="E7" s="35">
        <v>1692</v>
      </c>
      <c r="F7" s="35">
        <v>1848.3</v>
      </c>
      <c r="G7" s="37">
        <f t="shared" si="0"/>
        <v>1.0034201954397395</v>
      </c>
      <c r="H7" s="37">
        <f t="shared" si="1"/>
        <v>1.0923758865248228</v>
      </c>
    </row>
    <row r="8" spans="1:8" ht="18.75">
      <c r="A8" s="183"/>
      <c r="B8" s="184" t="s">
        <v>325</v>
      </c>
      <c r="C8" s="187"/>
      <c r="D8" s="35">
        <v>8682</v>
      </c>
      <c r="E8" s="35">
        <v>1730</v>
      </c>
      <c r="F8" s="35">
        <v>2623.3</v>
      </c>
      <c r="G8" s="37">
        <f t="shared" si="0"/>
        <v>0.3021538815941028</v>
      </c>
      <c r="H8" s="37">
        <f t="shared" si="1"/>
        <v>1.5163583815028903</v>
      </c>
    </row>
    <row r="9" spans="1:8" ht="18.75">
      <c r="A9" s="183"/>
      <c r="B9" s="184" t="s">
        <v>8</v>
      </c>
      <c r="C9" s="187"/>
      <c r="D9" s="35">
        <v>12208</v>
      </c>
      <c r="E9" s="35">
        <v>5030</v>
      </c>
      <c r="F9" s="35">
        <v>5134.9</v>
      </c>
      <c r="G9" s="37">
        <f t="shared" si="0"/>
        <v>0.42061762778505896</v>
      </c>
      <c r="H9" s="37">
        <f t="shared" si="1"/>
        <v>1.0208548707753478</v>
      </c>
    </row>
    <row r="10" spans="1:8" ht="18.75" hidden="1">
      <c r="A10" s="183"/>
      <c r="B10" s="184" t="s">
        <v>91</v>
      </c>
      <c r="C10" s="187"/>
      <c r="D10" s="35">
        <v>0</v>
      </c>
      <c r="E10" s="35">
        <v>0</v>
      </c>
      <c r="F10" s="35">
        <v>0</v>
      </c>
      <c r="G10" s="37" t="e">
        <f t="shared" si="0"/>
        <v>#DIV/0!</v>
      </c>
      <c r="H10" s="37" t="e">
        <f t="shared" si="1"/>
        <v>#DIV/0!</v>
      </c>
    </row>
    <row r="11" spans="1:8" ht="18.75" hidden="1">
      <c r="A11" s="183"/>
      <c r="B11" s="184" t="s">
        <v>83</v>
      </c>
      <c r="C11" s="187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31.5">
      <c r="A12" s="183"/>
      <c r="B12" s="184" t="s">
        <v>318</v>
      </c>
      <c r="C12" s="187"/>
      <c r="D12" s="35">
        <v>1900</v>
      </c>
      <c r="E12" s="35">
        <v>1250</v>
      </c>
      <c r="F12" s="35">
        <v>1079.3</v>
      </c>
      <c r="G12" s="37">
        <f t="shared" si="0"/>
        <v>0.5680526315789474</v>
      </c>
      <c r="H12" s="37">
        <f t="shared" si="1"/>
        <v>0.86344</v>
      </c>
    </row>
    <row r="13" spans="1:8" ht="31.5">
      <c r="A13" s="183"/>
      <c r="B13" s="184" t="s">
        <v>324</v>
      </c>
      <c r="C13" s="187"/>
      <c r="D13" s="35">
        <v>1600</v>
      </c>
      <c r="E13" s="35">
        <v>1200</v>
      </c>
      <c r="F13" s="35">
        <v>1220.5</v>
      </c>
      <c r="G13" s="37">
        <f t="shared" si="0"/>
        <v>0.7628125</v>
      </c>
      <c r="H13" s="37">
        <f t="shared" si="1"/>
        <v>1.0170833333333333</v>
      </c>
    </row>
    <row r="14" spans="1:8" ht="18.75" hidden="1">
      <c r="A14" s="183"/>
      <c r="B14" s="184" t="s">
        <v>12</v>
      </c>
      <c r="C14" s="187"/>
      <c r="D14" s="35"/>
      <c r="E14" s="35"/>
      <c r="F14" s="35"/>
      <c r="G14" s="37" t="e">
        <f t="shared" si="0"/>
        <v>#DIV/0!</v>
      </c>
      <c r="H14" s="37" t="e">
        <f t="shared" si="1"/>
        <v>#DIV/0!</v>
      </c>
    </row>
    <row r="15" spans="1:8" ht="30" customHeight="1">
      <c r="A15" s="183"/>
      <c r="B15" s="184" t="s">
        <v>520</v>
      </c>
      <c r="C15" s="187"/>
      <c r="D15" s="35">
        <v>100</v>
      </c>
      <c r="E15" s="35">
        <v>100</v>
      </c>
      <c r="F15" s="35">
        <v>117.2</v>
      </c>
      <c r="G15" s="37">
        <f t="shared" si="0"/>
        <v>1.172</v>
      </c>
      <c r="H15" s="37">
        <f t="shared" si="1"/>
        <v>1.172</v>
      </c>
    </row>
    <row r="16" spans="1:8" ht="47.25">
      <c r="A16" s="183"/>
      <c r="B16" s="184" t="s">
        <v>521</v>
      </c>
      <c r="C16" s="187"/>
      <c r="D16" s="35">
        <v>300</v>
      </c>
      <c r="E16" s="35">
        <v>225</v>
      </c>
      <c r="F16" s="35">
        <v>164.5</v>
      </c>
      <c r="G16" s="37">
        <f t="shared" si="0"/>
        <v>0.5483333333333333</v>
      </c>
      <c r="H16" s="37">
        <f t="shared" si="1"/>
        <v>0.7311111111111112</v>
      </c>
    </row>
    <row r="17" spans="1:8" ht="18.75" hidden="1">
      <c r="A17" s="183"/>
      <c r="B17" s="184" t="s">
        <v>14</v>
      </c>
      <c r="C17" s="187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83"/>
      <c r="B18" s="184" t="s">
        <v>104</v>
      </c>
      <c r="C18" s="187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0.25" customHeight="1">
      <c r="A19" s="183"/>
      <c r="B19" s="184" t="s">
        <v>326</v>
      </c>
      <c r="C19" s="187"/>
      <c r="D19" s="35">
        <v>400</v>
      </c>
      <c r="E19" s="35">
        <v>300</v>
      </c>
      <c r="F19" s="35">
        <v>170.9</v>
      </c>
      <c r="G19" s="37">
        <f t="shared" si="0"/>
        <v>0.42725</v>
      </c>
      <c r="H19" s="37">
        <f t="shared" si="1"/>
        <v>0.5696666666666667</v>
      </c>
    </row>
    <row r="20" spans="1:8" ht="18.75">
      <c r="A20" s="183"/>
      <c r="B20" s="184" t="s">
        <v>327</v>
      </c>
      <c r="C20" s="187"/>
      <c r="D20" s="35">
        <v>0</v>
      </c>
      <c r="E20" s="35">
        <v>0</v>
      </c>
      <c r="F20" s="35">
        <v>60.5</v>
      </c>
      <c r="G20" s="37">
        <v>0</v>
      </c>
      <c r="H20" s="37">
        <v>0</v>
      </c>
    </row>
    <row r="21" spans="1:8" ht="18.75" hidden="1">
      <c r="A21" s="183"/>
      <c r="B21" s="184" t="s">
        <v>18</v>
      </c>
      <c r="C21" s="187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33.75" customHeight="1">
      <c r="A22" s="183"/>
      <c r="B22" s="188" t="s">
        <v>68</v>
      </c>
      <c r="C22" s="38"/>
      <c r="D22" s="35">
        <f>D23+D24+D25+D26</f>
        <v>19552.1</v>
      </c>
      <c r="E22" s="35">
        <f>E23+E24+E25+E26</f>
        <v>12596.5</v>
      </c>
      <c r="F22" s="35">
        <f>F23+F24+F25+F26</f>
        <v>4948.200000000001</v>
      </c>
      <c r="G22" s="37">
        <f t="shared" si="0"/>
        <v>0.2530776745208955</v>
      </c>
      <c r="H22" s="37">
        <f t="shared" si="1"/>
        <v>0.3928234033263209</v>
      </c>
    </row>
    <row r="23" spans="1:8" ht="18.75">
      <c r="A23" s="183"/>
      <c r="B23" s="184" t="s">
        <v>20</v>
      </c>
      <c r="C23" s="187"/>
      <c r="D23" s="35">
        <v>1851.8</v>
      </c>
      <c r="E23" s="35">
        <v>1388.9</v>
      </c>
      <c r="F23" s="35">
        <v>1180.5</v>
      </c>
      <c r="G23" s="37">
        <f t="shared" si="0"/>
        <v>0.6374878496597904</v>
      </c>
      <c r="H23" s="37">
        <f t="shared" si="1"/>
        <v>0.8499532003743969</v>
      </c>
    </row>
    <row r="24" spans="1:8" ht="65.25" customHeight="1">
      <c r="A24" s="183"/>
      <c r="B24" s="69" t="s">
        <v>333</v>
      </c>
      <c r="C24" s="70"/>
      <c r="D24" s="35">
        <v>1818.1</v>
      </c>
      <c r="E24" s="35">
        <v>1363.6</v>
      </c>
      <c r="F24" s="35">
        <v>1008.4</v>
      </c>
      <c r="G24" s="37">
        <f t="shared" si="0"/>
        <v>0.554644959023156</v>
      </c>
      <c r="H24" s="37">
        <f t="shared" si="1"/>
        <v>0.7395130536814315</v>
      </c>
    </row>
    <row r="25" spans="1:8" ht="51" customHeight="1">
      <c r="A25" s="183"/>
      <c r="B25" s="69" t="s">
        <v>517</v>
      </c>
      <c r="C25" s="70"/>
      <c r="D25" s="35">
        <v>15945.2</v>
      </c>
      <c r="E25" s="35">
        <v>9907</v>
      </c>
      <c r="F25" s="35">
        <v>2822.3</v>
      </c>
      <c r="G25" s="37">
        <f t="shared" si="0"/>
        <v>0.17699997491408073</v>
      </c>
      <c r="H25" s="37">
        <f t="shared" si="1"/>
        <v>0.28487937821742204</v>
      </c>
    </row>
    <row r="26" spans="1:8" ht="101.25" customHeight="1">
      <c r="A26" s="183"/>
      <c r="B26" s="69" t="s">
        <v>684</v>
      </c>
      <c r="C26" s="70"/>
      <c r="D26" s="35">
        <v>-63</v>
      </c>
      <c r="E26" s="35">
        <v>-63</v>
      </c>
      <c r="F26" s="35">
        <v>-63</v>
      </c>
      <c r="G26" s="37">
        <f t="shared" si="0"/>
        <v>1</v>
      </c>
      <c r="H26" s="37">
        <f t="shared" si="1"/>
        <v>1</v>
      </c>
    </row>
    <row r="27" spans="1:8" ht="18.75">
      <c r="A27" s="183"/>
      <c r="B27" s="184" t="s">
        <v>23</v>
      </c>
      <c r="C27" s="187"/>
      <c r="D27" s="35">
        <f>D4+D22</f>
        <v>94816.20000000001</v>
      </c>
      <c r="E27" s="35">
        <f>E4+E22</f>
        <v>57323.5</v>
      </c>
      <c r="F27" s="35">
        <f>F4+F22</f>
        <v>49065.20000000001</v>
      </c>
      <c r="G27" s="37">
        <f t="shared" si="0"/>
        <v>0.5174769712348735</v>
      </c>
      <c r="H27" s="37">
        <f t="shared" si="1"/>
        <v>0.8559351749282582</v>
      </c>
    </row>
    <row r="28" spans="1:8" ht="18.75" hidden="1">
      <c r="A28" s="183"/>
      <c r="B28" s="184" t="s">
        <v>92</v>
      </c>
      <c r="C28" s="187"/>
      <c r="D28" s="35">
        <f>D4</f>
        <v>75264.1</v>
      </c>
      <c r="E28" s="35">
        <f>E4</f>
        <v>44727</v>
      </c>
      <c r="F28" s="35">
        <f>F4</f>
        <v>44117.00000000001</v>
      </c>
      <c r="G28" s="37">
        <f t="shared" si="0"/>
        <v>0.5861625927899224</v>
      </c>
      <c r="H28" s="37">
        <f>F28/E28</f>
        <v>0.9863617054575538</v>
      </c>
    </row>
    <row r="29" spans="1:8" ht="12.75">
      <c r="A29" s="202"/>
      <c r="B29" s="215"/>
      <c r="C29" s="215"/>
      <c r="D29" s="215"/>
      <c r="E29" s="215"/>
      <c r="F29" s="215"/>
      <c r="G29" s="215"/>
      <c r="H29" s="216"/>
    </row>
    <row r="30" spans="1:8" ht="15" customHeight="1">
      <c r="A30" s="213" t="s">
        <v>133</v>
      </c>
      <c r="B30" s="214" t="s">
        <v>24</v>
      </c>
      <c r="C30" s="209" t="s">
        <v>135</v>
      </c>
      <c r="D30" s="195" t="s">
        <v>3</v>
      </c>
      <c r="E30" s="200" t="s">
        <v>633</v>
      </c>
      <c r="F30" s="195" t="s">
        <v>4</v>
      </c>
      <c r="G30" s="200" t="s">
        <v>262</v>
      </c>
      <c r="H30" s="200" t="s">
        <v>634</v>
      </c>
    </row>
    <row r="31" spans="1:8" ht="45" customHeight="1">
      <c r="A31" s="213"/>
      <c r="B31" s="214"/>
      <c r="C31" s="210"/>
      <c r="D31" s="195"/>
      <c r="E31" s="201"/>
      <c r="F31" s="195"/>
      <c r="G31" s="201"/>
      <c r="H31" s="201"/>
    </row>
    <row r="32" spans="1:8" ht="18.75">
      <c r="A32" s="38" t="s">
        <v>56</v>
      </c>
      <c r="B32" s="188" t="s">
        <v>25</v>
      </c>
      <c r="C32" s="38"/>
      <c r="D32" s="36">
        <f>D33+D37+D38+D35</f>
        <v>1878.7</v>
      </c>
      <c r="E32" s="36">
        <f>E33+E37+E38+E35</f>
        <v>1388</v>
      </c>
      <c r="F32" s="36">
        <f>F33+F37+F38+F35</f>
        <v>1240.2</v>
      </c>
      <c r="G32" s="37">
        <f>F32/D32</f>
        <v>0.6601373290040986</v>
      </c>
      <c r="H32" s="37">
        <f>F32/E32</f>
        <v>0.8935158501440923</v>
      </c>
    </row>
    <row r="33" spans="1:8" ht="69" customHeight="1" hidden="1">
      <c r="A33" s="187" t="s">
        <v>58</v>
      </c>
      <c r="B33" s="184" t="s">
        <v>257</v>
      </c>
      <c r="C33" s="38"/>
      <c r="D33" s="35">
        <f>D34</f>
        <v>0</v>
      </c>
      <c r="E33" s="35">
        <f>E34</f>
        <v>0</v>
      </c>
      <c r="F33" s="35">
        <f>F34</f>
        <v>0</v>
      </c>
      <c r="G33" s="37" t="e">
        <f aca="true" t="shared" si="2" ref="G33:G96">F33/D33</f>
        <v>#DIV/0!</v>
      </c>
      <c r="H33" s="37" t="e">
        <f aca="true" t="shared" si="3" ref="H33:H96">F33/E33</f>
        <v>#DIV/0!</v>
      </c>
    </row>
    <row r="34" spans="1:8" ht="55.5" customHeight="1" hidden="1">
      <c r="A34" s="40"/>
      <c r="B34" s="41" t="s">
        <v>167</v>
      </c>
      <c r="C34" s="40" t="s">
        <v>58</v>
      </c>
      <c r="D34" s="34">
        <v>0</v>
      </c>
      <c r="E34" s="34">
        <v>0</v>
      </c>
      <c r="F34" s="34">
        <v>0</v>
      </c>
      <c r="G34" s="37" t="e">
        <f t="shared" si="2"/>
        <v>#DIV/0!</v>
      </c>
      <c r="H34" s="37" t="e">
        <f t="shared" si="3"/>
        <v>#DIV/0!</v>
      </c>
    </row>
    <row r="35" spans="1:8" ht="39.75" customHeight="1" hidden="1">
      <c r="A35" s="40" t="s">
        <v>157</v>
      </c>
      <c r="B35" s="41" t="s">
        <v>261</v>
      </c>
      <c r="C35" s="40" t="s">
        <v>157</v>
      </c>
      <c r="D35" s="34">
        <f>D36</f>
        <v>0</v>
      </c>
      <c r="E35" s="34">
        <f>E36</f>
        <v>0</v>
      </c>
      <c r="F35" s="34">
        <f>F36</f>
        <v>0</v>
      </c>
      <c r="G35" s="37" t="e">
        <f t="shared" si="2"/>
        <v>#DIV/0!</v>
      </c>
      <c r="H35" s="37" t="e">
        <f t="shared" si="3"/>
        <v>#DIV/0!</v>
      </c>
    </row>
    <row r="36" spans="1:8" ht="40.5" customHeight="1" hidden="1">
      <c r="A36" s="40"/>
      <c r="B36" s="41" t="s">
        <v>289</v>
      </c>
      <c r="C36" s="40" t="s">
        <v>288</v>
      </c>
      <c r="D36" s="34">
        <v>0</v>
      </c>
      <c r="E36" s="34">
        <v>0</v>
      </c>
      <c r="F36" s="34">
        <v>0</v>
      </c>
      <c r="G36" s="37" t="e">
        <f t="shared" si="2"/>
        <v>#DIV/0!</v>
      </c>
      <c r="H36" s="37" t="e">
        <f t="shared" si="3"/>
        <v>#DIV/0!</v>
      </c>
    </row>
    <row r="37" spans="1:8" ht="33.75" customHeight="1">
      <c r="A37" s="187" t="s">
        <v>61</v>
      </c>
      <c r="B37" s="184" t="s">
        <v>151</v>
      </c>
      <c r="C37" s="187" t="s">
        <v>61</v>
      </c>
      <c r="D37" s="35">
        <v>100</v>
      </c>
      <c r="E37" s="35">
        <v>0</v>
      </c>
      <c r="F37" s="35">
        <v>0</v>
      </c>
      <c r="G37" s="37">
        <f t="shared" si="2"/>
        <v>0</v>
      </c>
      <c r="H37" s="37">
        <v>0</v>
      </c>
    </row>
    <row r="38" spans="1:9" ht="37.5" customHeight="1">
      <c r="A38" s="187" t="s">
        <v>110</v>
      </c>
      <c r="B38" s="184" t="s">
        <v>98</v>
      </c>
      <c r="C38" s="187"/>
      <c r="D38" s="35">
        <f>D39+D41+D42+D45+D40+D44+D43</f>
        <v>1778.7</v>
      </c>
      <c r="E38" s="35">
        <f>E39+E41+E42+E45+E40+E44+E43</f>
        <v>1388</v>
      </c>
      <c r="F38" s="35">
        <f>F39+F41+F42+F45+F40+F44+F43</f>
        <v>1240.2</v>
      </c>
      <c r="G38" s="37">
        <f t="shared" si="2"/>
        <v>0.6972508011469051</v>
      </c>
      <c r="H38" s="37">
        <f t="shared" si="3"/>
        <v>0.8935158501440923</v>
      </c>
      <c r="I38" s="25"/>
    </row>
    <row r="39" spans="1:9" s="8" customFormat="1" ht="55.5" customHeight="1">
      <c r="A39" s="40"/>
      <c r="B39" s="41" t="s">
        <v>365</v>
      </c>
      <c r="C39" s="40" t="s">
        <v>337</v>
      </c>
      <c r="D39" s="34">
        <v>850</v>
      </c>
      <c r="E39" s="34">
        <v>759.2</v>
      </c>
      <c r="F39" s="34">
        <v>688.2</v>
      </c>
      <c r="G39" s="37">
        <f t="shared" si="2"/>
        <v>0.8096470588235295</v>
      </c>
      <c r="H39" s="37">
        <f t="shared" si="3"/>
        <v>0.9064805057955743</v>
      </c>
      <c r="I39" s="26"/>
    </row>
    <row r="40" spans="1:9" s="8" customFormat="1" ht="39.75" customHeight="1" hidden="1">
      <c r="A40" s="40"/>
      <c r="B40" s="41" t="s">
        <v>254</v>
      </c>
      <c r="C40" s="40" t="s">
        <v>253</v>
      </c>
      <c r="D40" s="34">
        <v>0</v>
      </c>
      <c r="E40" s="34">
        <v>0</v>
      </c>
      <c r="F40" s="34">
        <v>0</v>
      </c>
      <c r="G40" s="37" t="e">
        <f t="shared" si="2"/>
        <v>#DIV/0!</v>
      </c>
      <c r="H40" s="37" t="e">
        <f t="shared" si="3"/>
        <v>#DIV/0!</v>
      </c>
      <c r="I40" s="26"/>
    </row>
    <row r="41" spans="1:9" s="8" customFormat="1" ht="51.75" customHeight="1">
      <c r="A41" s="40"/>
      <c r="B41" s="41" t="s">
        <v>244</v>
      </c>
      <c r="C41" s="40" t="s">
        <v>229</v>
      </c>
      <c r="D41" s="34">
        <v>521.7</v>
      </c>
      <c r="E41" s="34">
        <v>308.8</v>
      </c>
      <c r="F41" s="34">
        <v>267</v>
      </c>
      <c r="G41" s="37">
        <f t="shared" si="2"/>
        <v>0.5117883841288097</v>
      </c>
      <c r="H41" s="37">
        <f t="shared" si="3"/>
        <v>0.8646373056994818</v>
      </c>
      <c r="I41" s="26"/>
    </row>
    <row r="42" spans="1:9" s="8" customFormat="1" ht="31.5" customHeight="1">
      <c r="A42" s="40"/>
      <c r="B42" s="41" t="s">
        <v>161</v>
      </c>
      <c r="C42" s="40" t="s">
        <v>641</v>
      </c>
      <c r="D42" s="34">
        <v>50</v>
      </c>
      <c r="E42" s="34">
        <v>35</v>
      </c>
      <c r="F42" s="34">
        <v>31.1</v>
      </c>
      <c r="G42" s="37">
        <f t="shared" si="2"/>
        <v>0.622</v>
      </c>
      <c r="H42" s="37">
        <f t="shared" si="3"/>
        <v>0.8885714285714286</v>
      </c>
      <c r="I42" s="26"/>
    </row>
    <row r="43" spans="1:9" s="8" customFormat="1" ht="54.75" customHeight="1">
      <c r="A43" s="40"/>
      <c r="B43" s="41" t="s">
        <v>674</v>
      </c>
      <c r="C43" s="40" t="s">
        <v>675</v>
      </c>
      <c r="D43" s="34">
        <v>100</v>
      </c>
      <c r="E43" s="34">
        <v>100</v>
      </c>
      <c r="F43" s="34">
        <v>99.5</v>
      </c>
      <c r="G43" s="37">
        <f t="shared" si="2"/>
        <v>0.995</v>
      </c>
      <c r="H43" s="37">
        <f t="shared" si="3"/>
        <v>0.995</v>
      </c>
      <c r="I43" s="26"/>
    </row>
    <row r="44" spans="1:9" s="8" customFormat="1" ht="53.25" customHeight="1">
      <c r="A44" s="40"/>
      <c r="B44" s="41" t="s">
        <v>160</v>
      </c>
      <c r="C44" s="40" t="s">
        <v>201</v>
      </c>
      <c r="D44" s="34">
        <v>17</v>
      </c>
      <c r="E44" s="34">
        <v>17</v>
      </c>
      <c r="F44" s="34">
        <v>7</v>
      </c>
      <c r="G44" s="37">
        <f t="shared" si="2"/>
        <v>0.4117647058823529</v>
      </c>
      <c r="H44" s="37">
        <f t="shared" si="3"/>
        <v>0.4117647058823529</v>
      </c>
      <c r="I44" s="26"/>
    </row>
    <row r="45" spans="1:9" s="8" customFormat="1" ht="31.5">
      <c r="A45" s="40"/>
      <c r="B45" s="41" t="s">
        <v>175</v>
      </c>
      <c r="C45" s="40" t="s">
        <v>195</v>
      </c>
      <c r="D45" s="34">
        <v>240</v>
      </c>
      <c r="E45" s="34">
        <v>168</v>
      </c>
      <c r="F45" s="34">
        <v>147.4</v>
      </c>
      <c r="G45" s="37">
        <f t="shared" si="2"/>
        <v>0.6141666666666666</v>
      </c>
      <c r="H45" s="37">
        <f t="shared" si="3"/>
        <v>0.8773809523809524</v>
      </c>
      <c r="I45" s="26"/>
    </row>
    <row r="46" spans="1:8" ht="37.5" customHeight="1">
      <c r="A46" s="56" t="s">
        <v>62</v>
      </c>
      <c r="B46" s="186" t="s">
        <v>30</v>
      </c>
      <c r="C46" s="56"/>
      <c r="D46" s="36">
        <f>D52+D47</f>
        <v>892.1</v>
      </c>
      <c r="E46" s="36">
        <f>E52+E47</f>
        <v>676.1</v>
      </c>
      <c r="F46" s="36">
        <f>F52+F47</f>
        <v>513.3</v>
      </c>
      <c r="G46" s="37">
        <f t="shared" si="2"/>
        <v>0.5753839255688823</v>
      </c>
      <c r="H46" s="37">
        <f t="shared" si="3"/>
        <v>0.7592072178671794</v>
      </c>
    </row>
    <row r="47" spans="1:8" ht="37.5" customHeight="1">
      <c r="A47" s="185" t="s">
        <v>95</v>
      </c>
      <c r="B47" s="57" t="s">
        <v>90</v>
      </c>
      <c r="C47" s="56"/>
      <c r="D47" s="35">
        <f>D48+D49+D50+D51</f>
        <v>262.1</v>
      </c>
      <c r="E47" s="35">
        <f>E48+E49+E50+E51</f>
        <v>262.1</v>
      </c>
      <c r="F47" s="35">
        <f>F48+F49+F50+F51</f>
        <v>146.3</v>
      </c>
      <c r="G47" s="37">
        <f t="shared" si="2"/>
        <v>0.5581838992750858</v>
      </c>
      <c r="H47" s="37">
        <f t="shared" si="3"/>
        <v>0.5581838992750858</v>
      </c>
    </row>
    <row r="48" spans="1:8" ht="37.5" customHeight="1">
      <c r="A48" s="56"/>
      <c r="B48" s="57" t="s">
        <v>652</v>
      </c>
      <c r="C48" s="180" t="s">
        <v>648</v>
      </c>
      <c r="D48" s="35">
        <v>140.8</v>
      </c>
      <c r="E48" s="35">
        <v>140.8</v>
      </c>
      <c r="F48" s="35">
        <v>130</v>
      </c>
      <c r="G48" s="37">
        <f t="shared" si="2"/>
        <v>0.9232954545454545</v>
      </c>
      <c r="H48" s="37">
        <f t="shared" si="3"/>
        <v>0.9232954545454545</v>
      </c>
    </row>
    <row r="49" spans="1:8" ht="37.5" customHeight="1">
      <c r="A49" s="56"/>
      <c r="B49" s="57" t="s">
        <v>653</v>
      </c>
      <c r="C49" s="180" t="s">
        <v>649</v>
      </c>
      <c r="D49" s="35">
        <v>100</v>
      </c>
      <c r="E49" s="35">
        <v>100</v>
      </c>
      <c r="F49" s="35">
        <v>0</v>
      </c>
      <c r="G49" s="37">
        <f t="shared" si="2"/>
        <v>0</v>
      </c>
      <c r="H49" s="37">
        <f t="shared" si="3"/>
        <v>0</v>
      </c>
    </row>
    <row r="50" spans="1:8" ht="37.5" customHeight="1">
      <c r="A50" s="56"/>
      <c r="B50" s="57" t="s">
        <v>654</v>
      </c>
      <c r="C50" s="180" t="s">
        <v>650</v>
      </c>
      <c r="D50" s="35">
        <v>5</v>
      </c>
      <c r="E50" s="35">
        <v>5</v>
      </c>
      <c r="F50" s="35">
        <v>0</v>
      </c>
      <c r="G50" s="37">
        <f t="shared" si="2"/>
        <v>0</v>
      </c>
      <c r="H50" s="37">
        <f t="shared" si="3"/>
        <v>0</v>
      </c>
    </row>
    <row r="51" spans="1:8" ht="37.5" customHeight="1">
      <c r="A51" s="56"/>
      <c r="B51" s="57" t="s">
        <v>655</v>
      </c>
      <c r="C51" s="180" t="s">
        <v>651</v>
      </c>
      <c r="D51" s="35">
        <v>16.3</v>
      </c>
      <c r="E51" s="35">
        <v>16.3</v>
      </c>
      <c r="F51" s="35">
        <v>16.3</v>
      </c>
      <c r="G51" s="37">
        <f t="shared" si="2"/>
        <v>1</v>
      </c>
      <c r="H51" s="37">
        <f t="shared" si="3"/>
        <v>1</v>
      </c>
    </row>
    <row r="52" spans="1:8" ht="57.75" customHeight="1">
      <c r="A52" s="187" t="s">
        <v>132</v>
      </c>
      <c r="B52" s="184" t="s">
        <v>152</v>
      </c>
      <c r="C52" s="187"/>
      <c r="D52" s="35">
        <f>D53+D58</f>
        <v>630</v>
      </c>
      <c r="E52" s="35">
        <f>E53+E58</f>
        <v>414</v>
      </c>
      <c r="F52" s="35">
        <f>F53+F58</f>
        <v>367</v>
      </c>
      <c r="G52" s="37">
        <f t="shared" si="2"/>
        <v>0.5825396825396826</v>
      </c>
      <c r="H52" s="37">
        <f t="shared" si="3"/>
        <v>0.8864734299516909</v>
      </c>
    </row>
    <row r="53" spans="1:8" ht="100.5" customHeight="1">
      <c r="A53" s="187"/>
      <c r="B53" s="184" t="s">
        <v>266</v>
      </c>
      <c r="C53" s="187" t="s">
        <v>265</v>
      </c>
      <c r="D53" s="35">
        <f>D54+D55+D56+D57</f>
        <v>630</v>
      </c>
      <c r="E53" s="35">
        <f>E54+E55+E56+E57</f>
        <v>414</v>
      </c>
      <c r="F53" s="35">
        <f>F54+F55+F56+F57</f>
        <v>367</v>
      </c>
      <c r="G53" s="37">
        <f t="shared" si="2"/>
        <v>0.5825396825396826</v>
      </c>
      <c r="H53" s="37">
        <f t="shared" si="3"/>
        <v>0.8864734299516909</v>
      </c>
    </row>
    <row r="54" spans="1:9" s="8" customFormat="1" ht="36" customHeight="1">
      <c r="A54" s="40"/>
      <c r="B54" s="41" t="s">
        <v>230</v>
      </c>
      <c r="C54" s="40" t="s">
        <v>231</v>
      </c>
      <c r="D54" s="34">
        <v>50</v>
      </c>
      <c r="E54" s="34">
        <v>5</v>
      </c>
      <c r="F54" s="34">
        <v>0</v>
      </c>
      <c r="G54" s="37">
        <f t="shared" si="2"/>
        <v>0</v>
      </c>
      <c r="H54" s="37">
        <f t="shared" si="3"/>
        <v>0</v>
      </c>
      <c r="I54" s="27"/>
    </row>
    <row r="55" spans="1:9" s="8" customFormat="1" ht="66.75" customHeight="1">
      <c r="A55" s="40"/>
      <c r="B55" s="41" t="s">
        <v>232</v>
      </c>
      <c r="C55" s="40" t="s">
        <v>233</v>
      </c>
      <c r="D55" s="34">
        <v>570</v>
      </c>
      <c r="E55" s="34">
        <v>399</v>
      </c>
      <c r="F55" s="34">
        <v>357</v>
      </c>
      <c r="G55" s="37">
        <f t="shared" si="2"/>
        <v>0.6263157894736842</v>
      </c>
      <c r="H55" s="37">
        <f t="shared" si="3"/>
        <v>0.8947368421052632</v>
      </c>
      <c r="I55" s="27"/>
    </row>
    <row r="56" spans="1:9" s="8" customFormat="1" ht="66.75" customHeight="1" hidden="1">
      <c r="A56" s="40"/>
      <c r="B56" s="41" t="s">
        <v>235</v>
      </c>
      <c r="C56" s="40" t="s">
        <v>234</v>
      </c>
      <c r="D56" s="34">
        <v>0</v>
      </c>
      <c r="E56" s="34">
        <v>0</v>
      </c>
      <c r="F56" s="34">
        <v>0</v>
      </c>
      <c r="G56" s="37" t="e">
        <f t="shared" si="2"/>
        <v>#DIV/0!</v>
      </c>
      <c r="H56" s="37" t="e">
        <f t="shared" si="3"/>
        <v>#DIV/0!</v>
      </c>
      <c r="I56" s="27"/>
    </row>
    <row r="57" spans="1:9" s="8" customFormat="1" ht="51.75" customHeight="1">
      <c r="A57" s="40"/>
      <c r="B57" s="41" t="s">
        <v>236</v>
      </c>
      <c r="C57" s="40" t="s">
        <v>237</v>
      </c>
      <c r="D57" s="34">
        <v>10</v>
      </c>
      <c r="E57" s="34">
        <v>10</v>
      </c>
      <c r="F57" s="34">
        <v>10</v>
      </c>
      <c r="G57" s="37">
        <f t="shared" si="2"/>
        <v>1</v>
      </c>
      <c r="H57" s="37">
        <f t="shared" si="3"/>
        <v>1</v>
      </c>
      <c r="I57" s="27"/>
    </row>
    <row r="58" spans="1:9" s="8" customFormat="1" ht="41.25" customHeight="1" hidden="1">
      <c r="A58" s="40"/>
      <c r="B58" s="41" t="s">
        <v>306</v>
      </c>
      <c r="C58" s="40" t="s">
        <v>305</v>
      </c>
      <c r="D58" s="34">
        <v>0</v>
      </c>
      <c r="E58" s="34">
        <v>0</v>
      </c>
      <c r="F58" s="34">
        <v>0</v>
      </c>
      <c r="G58" s="37" t="e">
        <f t="shared" si="2"/>
        <v>#DIV/0!</v>
      </c>
      <c r="H58" s="37" t="e">
        <f t="shared" si="3"/>
        <v>#DIV/0!</v>
      </c>
      <c r="I58" s="27"/>
    </row>
    <row r="59" spans="1:8" ht="34.5" customHeight="1">
      <c r="A59" s="38" t="s">
        <v>63</v>
      </c>
      <c r="B59" s="188" t="s">
        <v>31</v>
      </c>
      <c r="C59" s="38"/>
      <c r="D59" s="36">
        <f>D60+D62+D81</f>
        <v>25999.6</v>
      </c>
      <c r="E59" s="36">
        <f>E60+E62+E81</f>
        <v>19072.1</v>
      </c>
      <c r="F59" s="36">
        <f>F60+F62+F81</f>
        <v>6482.299999999999</v>
      </c>
      <c r="G59" s="37">
        <f t="shared" si="2"/>
        <v>0.2493230665087155</v>
      </c>
      <c r="H59" s="37">
        <f t="shared" si="3"/>
        <v>0.3398839141992754</v>
      </c>
    </row>
    <row r="60" spans="1:8" ht="34.5" customHeight="1">
      <c r="A60" s="38" t="s">
        <v>219</v>
      </c>
      <c r="B60" s="188" t="s">
        <v>246</v>
      </c>
      <c r="C60" s="38"/>
      <c r="D60" s="36">
        <f>D61</f>
        <v>8.1</v>
      </c>
      <c r="E60" s="36">
        <f>E61</f>
        <v>8.1</v>
      </c>
      <c r="F60" s="36">
        <f>F61</f>
        <v>8.1</v>
      </c>
      <c r="G60" s="37">
        <f t="shared" si="2"/>
        <v>1</v>
      </c>
      <c r="H60" s="37">
        <f t="shared" si="3"/>
        <v>1</v>
      </c>
    </row>
    <row r="61" spans="1:8" ht="75.75" customHeight="1">
      <c r="A61" s="38"/>
      <c r="B61" s="184" t="s">
        <v>367</v>
      </c>
      <c r="C61" s="187" t="s">
        <v>366</v>
      </c>
      <c r="D61" s="35">
        <v>8.1</v>
      </c>
      <c r="E61" s="35">
        <v>8.1</v>
      </c>
      <c r="F61" s="35">
        <v>8.1</v>
      </c>
      <c r="G61" s="37">
        <f t="shared" si="2"/>
        <v>1</v>
      </c>
      <c r="H61" s="37">
        <f t="shared" si="3"/>
        <v>1</v>
      </c>
    </row>
    <row r="62" spans="1:8" ht="39.75" customHeight="1">
      <c r="A62" s="38" t="s">
        <v>101</v>
      </c>
      <c r="B62" s="188" t="s">
        <v>153</v>
      </c>
      <c r="C62" s="38"/>
      <c r="D62" s="36">
        <f>D63+D65+D72+D74</f>
        <v>23405.5</v>
      </c>
      <c r="E62" s="36">
        <f>E63+E65+E72+E74</f>
        <v>17998</v>
      </c>
      <c r="F62" s="36">
        <f>F63+F65+F72+F74</f>
        <v>6256.199999999999</v>
      </c>
      <c r="G62" s="37">
        <f t="shared" si="2"/>
        <v>0.2672961483412018</v>
      </c>
      <c r="H62" s="37">
        <f t="shared" si="3"/>
        <v>0.34760528947660846</v>
      </c>
    </row>
    <row r="63" spans="1:8" ht="84.75" customHeight="1">
      <c r="A63" s="38"/>
      <c r="B63" s="184" t="s">
        <v>228</v>
      </c>
      <c r="C63" s="38" t="s">
        <v>202</v>
      </c>
      <c r="D63" s="36">
        <f>D64</f>
        <v>200</v>
      </c>
      <c r="E63" s="36">
        <f>E64</f>
        <v>200</v>
      </c>
      <c r="F63" s="36">
        <f>F64</f>
        <v>200</v>
      </c>
      <c r="G63" s="37">
        <f t="shared" si="2"/>
        <v>1</v>
      </c>
      <c r="H63" s="37">
        <f t="shared" si="3"/>
        <v>1</v>
      </c>
    </row>
    <row r="64" spans="1:8" ht="111.75" customHeight="1">
      <c r="A64" s="38"/>
      <c r="B64" s="184" t="s">
        <v>493</v>
      </c>
      <c r="C64" s="71" t="s">
        <v>340</v>
      </c>
      <c r="D64" s="35">
        <v>200</v>
      </c>
      <c r="E64" s="35">
        <v>200</v>
      </c>
      <c r="F64" s="35">
        <v>200</v>
      </c>
      <c r="G64" s="37">
        <f t="shared" si="2"/>
        <v>1</v>
      </c>
      <c r="H64" s="37">
        <f t="shared" si="3"/>
        <v>1</v>
      </c>
    </row>
    <row r="65" spans="1:8" ht="57" customHeight="1">
      <c r="A65" s="38"/>
      <c r="B65" s="184" t="s">
        <v>196</v>
      </c>
      <c r="C65" s="187" t="s">
        <v>290</v>
      </c>
      <c r="D65" s="35">
        <f>D66+D67+D68+D70+D69+D71</f>
        <v>14710.300000000001</v>
      </c>
      <c r="E65" s="35">
        <f>E66+E67+E68+E70+E69+E71</f>
        <v>9302.800000000001</v>
      </c>
      <c r="F65" s="35">
        <f>F66+F67+F68+F70+F69+F71</f>
        <v>2882.9999999999995</v>
      </c>
      <c r="G65" s="37">
        <f t="shared" si="2"/>
        <v>0.1959851260681291</v>
      </c>
      <c r="H65" s="37">
        <f t="shared" si="3"/>
        <v>0.30990669475856725</v>
      </c>
    </row>
    <row r="66" spans="1:8" ht="85.5" customHeight="1">
      <c r="A66" s="187"/>
      <c r="B66" s="41" t="s">
        <v>369</v>
      </c>
      <c r="C66" s="40" t="s">
        <v>368</v>
      </c>
      <c r="D66" s="34">
        <v>12222.7</v>
      </c>
      <c r="E66" s="34">
        <v>7526.4</v>
      </c>
      <c r="F66" s="34">
        <v>1666.6</v>
      </c>
      <c r="G66" s="37">
        <f t="shared" si="2"/>
        <v>0.13635285166125322</v>
      </c>
      <c r="H66" s="37">
        <f t="shared" si="3"/>
        <v>0.22143388605442177</v>
      </c>
    </row>
    <row r="67" spans="1:8" ht="40.5" customHeight="1">
      <c r="A67" s="38"/>
      <c r="B67" s="41" t="s">
        <v>352</v>
      </c>
      <c r="C67" s="40" t="s">
        <v>351</v>
      </c>
      <c r="D67" s="34">
        <v>1922.3</v>
      </c>
      <c r="E67" s="34">
        <v>1401.1</v>
      </c>
      <c r="F67" s="34">
        <v>1041.1</v>
      </c>
      <c r="G67" s="37">
        <f t="shared" si="2"/>
        <v>0.5415908026842844</v>
      </c>
      <c r="H67" s="37">
        <f t="shared" si="3"/>
        <v>0.743059025051745</v>
      </c>
    </row>
    <row r="68" spans="1:8" ht="51.75" customHeight="1">
      <c r="A68" s="38"/>
      <c r="B68" s="41" t="s">
        <v>356</v>
      </c>
      <c r="C68" s="40" t="s">
        <v>355</v>
      </c>
      <c r="D68" s="34">
        <v>390</v>
      </c>
      <c r="E68" s="34">
        <v>200</v>
      </c>
      <c r="F68" s="34">
        <v>0</v>
      </c>
      <c r="G68" s="37">
        <f t="shared" si="2"/>
        <v>0</v>
      </c>
      <c r="H68" s="37">
        <f t="shared" si="3"/>
        <v>0</v>
      </c>
    </row>
    <row r="69" spans="1:8" ht="29.25" customHeight="1">
      <c r="A69" s="38"/>
      <c r="B69" s="41" t="s">
        <v>371</v>
      </c>
      <c r="C69" s="40" t="s">
        <v>370</v>
      </c>
      <c r="D69" s="34">
        <v>58.1</v>
      </c>
      <c r="E69" s="34">
        <v>58.1</v>
      </c>
      <c r="F69" s="34">
        <v>58.1</v>
      </c>
      <c r="G69" s="37">
        <f t="shared" si="2"/>
        <v>1</v>
      </c>
      <c r="H69" s="37">
        <f t="shared" si="3"/>
        <v>1</v>
      </c>
    </row>
    <row r="70" spans="1:8" ht="29.25" customHeight="1">
      <c r="A70" s="38"/>
      <c r="B70" s="41" t="s">
        <v>372</v>
      </c>
      <c r="C70" s="40" t="s">
        <v>551</v>
      </c>
      <c r="D70" s="34">
        <v>107.2</v>
      </c>
      <c r="E70" s="34">
        <v>107.2</v>
      </c>
      <c r="F70" s="34">
        <v>107.2</v>
      </c>
      <c r="G70" s="37">
        <f t="shared" si="2"/>
        <v>1</v>
      </c>
      <c r="H70" s="37">
        <f t="shared" si="3"/>
        <v>1</v>
      </c>
    </row>
    <row r="71" spans="1:8" ht="29.25" customHeight="1">
      <c r="A71" s="38"/>
      <c r="B71" s="41" t="s">
        <v>455</v>
      </c>
      <c r="C71" s="40" t="s">
        <v>454</v>
      </c>
      <c r="D71" s="34">
        <v>10</v>
      </c>
      <c r="E71" s="34">
        <v>10</v>
      </c>
      <c r="F71" s="34">
        <v>10</v>
      </c>
      <c r="G71" s="37">
        <f t="shared" si="2"/>
        <v>1</v>
      </c>
      <c r="H71" s="37">
        <f t="shared" si="3"/>
        <v>1</v>
      </c>
    </row>
    <row r="72" spans="1:8" ht="54.75" customHeight="1">
      <c r="A72" s="38"/>
      <c r="B72" s="41" t="s">
        <v>495</v>
      </c>
      <c r="C72" s="40" t="s">
        <v>494</v>
      </c>
      <c r="D72" s="34">
        <f>D73</f>
        <v>247</v>
      </c>
      <c r="E72" s="34">
        <f>E73</f>
        <v>247</v>
      </c>
      <c r="F72" s="34">
        <f>F73</f>
        <v>246.8</v>
      </c>
      <c r="G72" s="37">
        <f t="shared" si="2"/>
        <v>0.9991902834008097</v>
      </c>
      <c r="H72" s="37">
        <f t="shared" si="3"/>
        <v>0.9991902834008097</v>
      </c>
    </row>
    <row r="73" spans="1:8" ht="39.75" customHeight="1">
      <c r="A73" s="38"/>
      <c r="B73" s="41" t="s">
        <v>497</v>
      </c>
      <c r="C73" s="40" t="s">
        <v>496</v>
      </c>
      <c r="D73" s="34">
        <v>247</v>
      </c>
      <c r="E73" s="34">
        <v>247</v>
      </c>
      <c r="F73" s="34">
        <v>246.8</v>
      </c>
      <c r="G73" s="37">
        <f t="shared" si="2"/>
        <v>0.9991902834008097</v>
      </c>
      <c r="H73" s="37">
        <f t="shared" si="3"/>
        <v>0.9991902834008097</v>
      </c>
    </row>
    <row r="74" spans="1:8" ht="63" customHeight="1">
      <c r="A74" s="38"/>
      <c r="B74" s="41" t="s">
        <v>307</v>
      </c>
      <c r="C74" s="40" t="s">
        <v>502</v>
      </c>
      <c r="D74" s="34">
        <f>D78+D79+D80+D76+D77+D75</f>
        <v>8248.199999999999</v>
      </c>
      <c r="E74" s="34">
        <f>E78+E79+E80+E76+E77+E75</f>
        <v>8248.199999999999</v>
      </c>
      <c r="F74" s="34">
        <f>F78+F79+F80+F76+F77+F75</f>
        <v>2926.3999999999996</v>
      </c>
      <c r="G74" s="37">
        <f t="shared" si="2"/>
        <v>0.3547925608011445</v>
      </c>
      <c r="H74" s="37">
        <f t="shared" si="3"/>
        <v>0.3547925608011445</v>
      </c>
    </row>
    <row r="75" spans="1:8" ht="72" customHeight="1">
      <c r="A75" s="38"/>
      <c r="B75" s="41" t="s">
        <v>643</v>
      </c>
      <c r="C75" s="40" t="s">
        <v>642</v>
      </c>
      <c r="D75" s="34">
        <v>350.3</v>
      </c>
      <c r="E75" s="34">
        <v>350.3</v>
      </c>
      <c r="F75" s="34">
        <v>166</v>
      </c>
      <c r="G75" s="37">
        <f t="shared" si="2"/>
        <v>0.4738795318298601</v>
      </c>
      <c r="H75" s="37">
        <f t="shared" si="3"/>
        <v>0.4738795318298601</v>
      </c>
    </row>
    <row r="76" spans="1:8" ht="114.75" customHeight="1" hidden="1">
      <c r="A76" s="38"/>
      <c r="B76" s="41" t="s">
        <v>580</v>
      </c>
      <c r="C76" s="40" t="s">
        <v>507</v>
      </c>
      <c r="D76" s="34">
        <v>0</v>
      </c>
      <c r="E76" s="34">
        <v>0</v>
      </c>
      <c r="F76" s="34">
        <v>0</v>
      </c>
      <c r="G76" s="37" t="e">
        <f t="shared" si="2"/>
        <v>#DIV/0!</v>
      </c>
      <c r="H76" s="37" t="e">
        <f t="shared" si="3"/>
        <v>#DIV/0!</v>
      </c>
    </row>
    <row r="77" spans="1:8" ht="72" customHeight="1" hidden="1">
      <c r="A77" s="38"/>
      <c r="B77" s="41" t="s">
        <v>581</v>
      </c>
      <c r="C77" s="40" t="s">
        <v>579</v>
      </c>
      <c r="D77" s="34">
        <v>0</v>
      </c>
      <c r="E77" s="34">
        <v>0</v>
      </c>
      <c r="F77" s="34">
        <v>0</v>
      </c>
      <c r="G77" s="37" t="e">
        <f t="shared" si="2"/>
        <v>#DIV/0!</v>
      </c>
      <c r="H77" s="37" t="e">
        <f t="shared" si="3"/>
        <v>#DIV/0!</v>
      </c>
    </row>
    <row r="78" spans="1:8" ht="59.25" customHeight="1">
      <c r="A78" s="38"/>
      <c r="B78" s="41" t="s">
        <v>499</v>
      </c>
      <c r="C78" s="72" t="s">
        <v>522</v>
      </c>
      <c r="D78" s="34">
        <v>156.4</v>
      </c>
      <c r="E78" s="34">
        <v>156.4</v>
      </c>
      <c r="F78" s="34">
        <v>54.7</v>
      </c>
      <c r="G78" s="37">
        <f t="shared" si="2"/>
        <v>0.34974424552429667</v>
      </c>
      <c r="H78" s="37">
        <f t="shared" si="3"/>
        <v>0.34974424552429667</v>
      </c>
    </row>
    <row r="79" spans="1:8" ht="56.25" customHeight="1">
      <c r="A79" s="38"/>
      <c r="B79" s="41" t="s">
        <v>500</v>
      </c>
      <c r="C79" s="72" t="s">
        <v>523</v>
      </c>
      <c r="D79" s="34">
        <v>7662.5</v>
      </c>
      <c r="E79" s="34">
        <v>7662.5</v>
      </c>
      <c r="F79" s="34">
        <v>2678.1</v>
      </c>
      <c r="G79" s="37">
        <f t="shared" si="2"/>
        <v>0.34950734094616637</v>
      </c>
      <c r="H79" s="37">
        <f t="shared" si="3"/>
        <v>0.34950734094616637</v>
      </c>
    </row>
    <row r="80" spans="1:8" ht="56.25" customHeight="1">
      <c r="A80" s="38"/>
      <c r="B80" s="41" t="s">
        <v>501</v>
      </c>
      <c r="C80" s="73" t="s">
        <v>498</v>
      </c>
      <c r="D80" s="34">
        <v>79</v>
      </c>
      <c r="E80" s="34">
        <v>79</v>
      </c>
      <c r="F80" s="34">
        <v>27.6</v>
      </c>
      <c r="G80" s="37">
        <f t="shared" si="2"/>
        <v>0.34936708860759497</v>
      </c>
      <c r="H80" s="37">
        <f t="shared" si="3"/>
        <v>0.34936708860759497</v>
      </c>
    </row>
    <row r="81" spans="1:8" ht="45.75" customHeight="1">
      <c r="A81" s="38" t="s">
        <v>64</v>
      </c>
      <c r="B81" s="184" t="s">
        <v>159</v>
      </c>
      <c r="C81" s="40"/>
      <c r="D81" s="74">
        <f>D82+D83+D84+D85+D86+D87+D88</f>
        <v>2586</v>
      </c>
      <c r="E81" s="74">
        <f>E82+E83+E84+E85+E86+E87+E88</f>
        <v>1066</v>
      </c>
      <c r="F81" s="74">
        <f>F82+F83+F84+F85+F86+F87+F88</f>
        <v>218</v>
      </c>
      <c r="G81" s="37">
        <f t="shared" si="2"/>
        <v>0.0843000773395205</v>
      </c>
      <c r="H81" s="37">
        <f t="shared" si="3"/>
        <v>0.2045028142589118</v>
      </c>
    </row>
    <row r="82" spans="1:8" ht="37.5" customHeight="1">
      <c r="A82" s="38"/>
      <c r="B82" s="41" t="s">
        <v>105</v>
      </c>
      <c r="C82" s="40" t="s">
        <v>205</v>
      </c>
      <c r="D82" s="34">
        <v>40</v>
      </c>
      <c r="E82" s="34">
        <v>25</v>
      </c>
      <c r="F82" s="34">
        <v>20</v>
      </c>
      <c r="G82" s="37">
        <f t="shared" si="2"/>
        <v>0.5</v>
      </c>
      <c r="H82" s="37">
        <f t="shared" si="3"/>
        <v>0.8</v>
      </c>
    </row>
    <row r="83" spans="1:8" ht="64.5" customHeight="1">
      <c r="A83" s="38"/>
      <c r="B83" s="41" t="s">
        <v>525</v>
      </c>
      <c r="C83" s="40" t="s">
        <v>524</v>
      </c>
      <c r="D83" s="34">
        <v>99</v>
      </c>
      <c r="E83" s="34">
        <v>99</v>
      </c>
      <c r="F83" s="34">
        <v>0</v>
      </c>
      <c r="G83" s="37">
        <f t="shared" si="2"/>
        <v>0</v>
      </c>
      <c r="H83" s="37">
        <f t="shared" si="3"/>
        <v>0</v>
      </c>
    </row>
    <row r="84" spans="1:8" ht="37.5" customHeight="1">
      <c r="A84" s="38"/>
      <c r="B84" s="41" t="s">
        <v>527</v>
      </c>
      <c r="C84" s="40" t="s">
        <v>526</v>
      </c>
      <c r="D84" s="34">
        <v>99</v>
      </c>
      <c r="E84" s="34">
        <v>99</v>
      </c>
      <c r="F84" s="34">
        <v>99</v>
      </c>
      <c r="G84" s="37">
        <f t="shared" si="2"/>
        <v>1</v>
      </c>
      <c r="H84" s="37">
        <f t="shared" si="3"/>
        <v>1</v>
      </c>
    </row>
    <row r="85" spans="1:8" ht="51.75" customHeight="1">
      <c r="A85" s="38"/>
      <c r="B85" s="41" t="s">
        <v>529</v>
      </c>
      <c r="C85" s="40" t="s">
        <v>528</v>
      </c>
      <c r="D85" s="34">
        <v>99</v>
      </c>
      <c r="E85" s="34">
        <v>99</v>
      </c>
      <c r="F85" s="34">
        <v>0</v>
      </c>
      <c r="G85" s="37">
        <f t="shared" si="2"/>
        <v>0</v>
      </c>
      <c r="H85" s="37">
        <f t="shared" si="3"/>
        <v>0</v>
      </c>
    </row>
    <row r="86" spans="1:8" ht="72.75" customHeight="1">
      <c r="A86" s="38"/>
      <c r="B86" s="41" t="s">
        <v>583</v>
      </c>
      <c r="C86" s="40" t="s">
        <v>582</v>
      </c>
      <c r="D86" s="34">
        <v>99</v>
      </c>
      <c r="E86" s="34">
        <v>99</v>
      </c>
      <c r="F86" s="34">
        <v>99</v>
      </c>
      <c r="G86" s="37">
        <f t="shared" si="2"/>
        <v>1</v>
      </c>
      <c r="H86" s="37">
        <f t="shared" si="3"/>
        <v>1</v>
      </c>
    </row>
    <row r="87" spans="1:8" ht="58.5" customHeight="1">
      <c r="A87" s="38"/>
      <c r="B87" s="41" t="s">
        <v>678</v>
      </c>
      <c r="C87" s="181" t="s">
        <v>676</v>
      </c>
      <c r="D87" s="34">
        <v>1500</v>
      </c>
      <c r="E87" s="34">
        <v>450</v>
      </c>
      <c r="F87" s="34">
        <v>0</v>
      </c>
      <c r="G87" s="37">
        <f t="shared" si="2"/>
        <v>0</v>
      </c>
      <c r="H87" s="37">
        <f t="shared" si="3"/>
        <v>0</v>
      </c>
    </row>
    <row r="88" spans="1:8" ht="38.25" customHeight="1">
      <c r="A88" s="38"/>
      <c r="B88" s="41" t="s">
        <v>679</v>
      </c>
      <c r="C88" s="181" t="s">
        <v>677</v>
      </c>
      <c r="D88" s="34">
        <v>650</v>
      </c>
      <c r="E88" s="34">
        <v>195</v>
      </c>
      <c r="F88" s="34"/>
      <c r="G88" s="37">
        <f t="shared" si="2"/>
        <v>0</v>
      </c>
      <c r="H88" s="37">
        <f t="shared" si="3"/>
        <v>0</v>
      </c>
    </row>
    <row r="89" spans="1:8" ht="30.75" customHeight="1">
      <c r="A89" s="38" t="s">
        <v>65</v>
      </c>
      <c r="B89" s="188" t="s">
        <v>32</v>
      </c>
      <c r="C89" s="38"/>
      <c r="D89" s="36">
        <f>D90+D95+D105</f>
        <v>51851</v>
      </c>
      <c r="E89" s="36">
        <f>E90+E95+E105</f>
        <v>47447.5</v>
      </c>
      <c r="F89" s="36">
        <f>F90+F95+F105</f>
        <v>31748.300000000003</v>
      </c>
      <c r="G89" s="37">
        <f t="shared" si="2"/>
        <v>0.6122987020501052</v>
      </c>
      <c r="H89" s="37">
        <f t="shared" si="3"/>
        <v>0.6691248221718742</v>
      </c>
    </row>
    <row r="90" spans="1:8" ht="21.75" customHeight="1">
      <c r="A90" s="38" t="s">
        <v>66</v>
      </c>
      <c r="B90" s="188" t="s">
        <v>33</v>
      </c>
      <c r="C90" s="38"/>
      <c r="D90" s="35">
        <f>D93+D92+D91+D94</f>
        <v>668.3</v>
      </c>
      <c r="E90" s="35">
        <f>E93+E92+E91+E94</f>
        <v>461</v>
      </c>
      <c r="F90" s="35">
        <f>F93+F92+F91+F94</f>
        <v>371.70000000000005</v>
      </c>
      <c r="G90" s="37">
        <f t="shared" si="2"/>
        <v>0.5561873410145145</v>
      </c>
      <c r="H90" s="37">
        <f t="shared" si="3"/>
        <v>0.8062906724511931</v>
      </c>
    </row>
    <row r="91" spans="1:8" ht="70.5" customHeight="1">
      <c r="A91" s="38"/>
      <c r="B91" s="41" t="s">
        <v>197</v>
      </c>
      <c r="C91" s="40" t="s">
        <v>198</v>
      </c>
      <c r="D91" s="34">
        <v>600</v>
      </c>
      <c r="E91" s="34">
        <v>392.7</v>
      </c>
      <c r="F91" s="34">
        <v>303.8</v>
      </c>
      <c r="G91" s="37">
        <f t="shared" si="2"/>
        <v>0.5063333333333333</v>
      </c>
      <c r="H91" s="37">
        <f t="shared" si="3"/>
        <v>0.7736185383244207</v>
      </c>
    </row>
    <row r="92" spans="1:8" ht="70.5" customHeight="1" hidden="1">
      <c r="A92" s="187"/>
      <c r="B92" s="41" t="s">
        <v>292</v>
      </c>
      <c r="C92" s="75" t="s">
        <v>291</v>
      </c>
      <c r="D92" s="34">
        <v>0</v>
      </c>
      <c r="E92" s="34">
        <v>0</v>
      </c>
      <c r="F92" s="34">
        <v>0</v>
      </c>
      <c r="G92" s="37" t="e">
        <f t="shared" si="2"/>
        <v>#DIV/0!</v>
      </c>
      <c r="H92" s="37" t="e">
        <f t="shared" si="3"/>
        <v>#DIV/0!</v>
      </c>
    </row>
    <row r="93" spans="1:8" ht="37.5" customHeight="1">
      <c r="A93" s="38"/>
      <c r="B93" s="41" t="s">
        <v>145</v>
      </c>
      <c r="C93" s="40" t="s">
        <v>199</v>
      </c>
      <c r="D93" s="34">
        <v>68.3</v>
      </c>
      <c r="E93" s="34">
        <v>68.3</v>
      </c>
      <c r="F93" s="34">
        <v>67.9</v>
      </c>
      <c r="G93" s="37">
        <f t="shared" si="2"/>
        <v>0.9941434846266473</v>
      </c>
      <c r="H93" s="37">
        <f t="shared" si="3"/>
        <v>0.9941434846266473</v>
      </c>
    </row>
    <row r="94" spans="1:8" ht="51" customHeight="1" hidden="1">
      <c r="A94" s="38"/>
      <c r="B94" s="41" t="s">
        <v>332</v>
      </c>
      <c r="C94" s="40" t="s">
        <v>331</v>
      </c>
      <c r="D94" s="34">
        <v>0</v>
      </c>
      <c r="E94" s="34"/>
      <c r="F94" s="34">
        <v>0</v>
      </c>
      <c r="G94" s="37" t="e">
        <f t="shared" si="2"/>
        <v>#DIV/0!</v>
      </c>
      <c r="H94" s="37" t="e">
        <f t="shared" si="3"/>
        <v>#DIV/0!</v>
      </c>
    </row>
    <row r="95" spans="1:8" ht="27" customHeight="1">
      <c r="A95" s="38" t="s">
        <v>67</v>
      </c>
      <c r="B95" s="184" t="s">
        <v>258</v>
      </c>
      <c r="C95" s="187"/>
      <c r="D95" s="35">
        <f>D96</f>
        <v>3413</v>
      </c>
      <c r="E95" s="35">
        <f>E96</f>
        <v>3413</v>
      </c>
      <c r="F95" s="35">
        <f>F96</f>
        <v>3304.8</v>
      </c>
      <c r="G95" s="37">
        <f t="shared" si="2"/>
        <v>0.9682976853208322</v>
      </c>
      <c r="H95" s="37">
        <f t="shared" si="3"/>
        <v>0.9682976853208322</v>
      </c>
    </row>
    <row r="96" spans="1:9" s="8" customFormat="1" ht="51" customHeight="1">
      <c r="A96" s="76"/>
      <c r="B96" s="41" t="s">
        <v>240</v>
      </c>
      <c r="C96" s="40" t="s">
        <v>222</v>
      </c>
      <c r="D96" s="34">
        <f>D97+D98+D99+D100+D101+D104+D102+D103</f>
        <v>3413</v>
      </c>
      <c r="E96" s="34">
        <f>E97+E98+E99+E100+E101+E104+E102+E103</f>
        <v>3413</v>
      </c>
      <c r="F96" s="34">
        <f>F97+F98+F99+F100+F101+F104+F102+F103</f>
        <v>3304.8</v>
      </c>
      <c r="G96" s="37">
        <f t="shared" si="2"/>
        <v>0.9682976853208322</v>
      </c>
      <c r="H96" s="37">
        <f t="shared" si="3"/>
        <v>0.9682976853208322</v>
      </c>
      <c r="I96" s="27"/>
    </row>
    <row r="97" spans="1:9" s="8" customFormat="1" ht="56.25" customHeight="1" hidden="1">
      <c r="A97" s="76"/>
      <c r="B97" s="41" t="s">
        <v>238</v>
      </c>
      <c r="C97" s="40" t="s">
        <v>239</v>
      </c>
      <c r="D97" s="34">
        <v>0</v>
      </c>
      <c r="E97" s="34">
        <v>0</v>
      </c>
      <c r="F97" s="34">
        <v>0</v>
      </c>
      <c r="G97" s="37" t="e">
        <f aca="true" t="shared" si="4" ref="G97:G154">F97/D97</f>
        <v>#DIV/0!</v>
      </c>
      <c r="H97" s="37" t="e">
        <f aca="true" t="shared" si="5" ref="H97:H154">F97/E97</f>
        <v>#DIV/0!</v>
      </c>
      <c r="I97" s="27"/>
    </row>
    <row r="98" spans="1:9" s="8" customFormat="1" ht="70.5" customHeight="1" hidden="1">
      <c r="A98" s="76"/>
      <c r="B98" s="41" t="s">
        <v>272</v>
      </c>
      <c r="C98" s="40" t="s">
        <v>271</v>
      </c>
      <c r="D98" s="34">
        <v>0</v>
      </c>
      <c r="E98" s="34">
        <v>0</v>
      </c>
      <c r="F98" s="34">
        <v>0</v>
      </c>
      <c r="G98" s="37" t="e">
        <f t="shared" si="4"/>
        <v>#DIV/0!</v>
      </c>
      <c r="H98" s="37" t="e">
        <f t="shared" si="5"/>
        <v>#DIV/0!</v>
      </c>
      <c r="I98" s="27"/>
    </row>
    <row r="99" spans="1:9" s="8" customFormat="1" ht="56.25" customHeight="1" hidden="1">
      <c r="A99" s="76"/>
      <c r="B99" s="41" t="s">
        <v>274</v>
      </c>
      <c r="C99" s="40" t="s">
        <v>273</v>
      </c>
      <c r="D99" s="34">
        <v>0</v>
      </c>
      <c r="E99" s="34">
        <v>0</v>
      </c>
      <c r="F99" s="34">
        <v>0</v>
      </c>
      <c r="G99" s="37" t="e">
        <f t="shared" si="4"/>
        <v>#DIV/0!</v>
      </c>
      <c r="H99" s="37" t="e">
        <f t="shared" si="5"/>
        <v>#DIV/0!</v>
      </c>
      <c r="I99" s="27"/>
    </row>
    <row r="100" spans="1:9" s="8" customFormat="1" ht="75" customHeight="1">
      <c r="A100" s="76"/>
      <c r="B100" s="41" t="s">
        <v>374</v>
      </c>
      <c r="C100" s="40" t="s">
        <v>373</v>
      </c>
      <c r="D100" s="34">
        <v>3000</v>
      </c>
      <c r="E100" s="34">
        <v>3000</v>
      </c>
      <c r="F100" s="34">
        <v>3000</v>
      </c>
      <c r="G100" s="37">
        <f t="shared" si="4"/>
        <v>1</v>
      </c>
      <c r="H100" s="37">
        <f t="shared" si="5"/>
        <v>1</v>
      </c>
      <c r="I100" s="27"/>
    </row>
    <row r="101" spans="1:9" s="8" customFormat="1" ht="51.75" customHeight="1" hidden="1">
      <c r="A101" s="76"/>
      <c r="B101" s="41" t="s">
        <v>312</v>
      </c>
      <c r="C101" s="40" t="s">
        <v>311</v>
      </c>
      <c r="D101" s="34">
        <v>0</v>
      </c>
      <c r="E101" s="34">
        <v>0</v>
      </c>
      <c r="F101" s="34">
        <v>0</v>
      </c>
      <c r="G101" s="37" t="e">
        <f t="shared" si="4"/>
        <v>#DIV/0!</v>
      </c>
      <c r="H101" s="37" t="e">
        <f t="shared" si="5"/>
        <v>#DIV/0!</v>
      </c>
      <c r="I101" s="27"/>
    </row>
    <row r="102" spans="1:9" s="8" customFormat="1" ht="67.5" customHeight="1">
      <c r="A102" s="76"/>
      <c r="B102" s="41" t="s">
        <v>505</v>
      </c>
      <c r="C102" s="77" t="s">
        <v>503</v>
      </c>
      <c r="D102" s="34">
        <v>100</v>
      </c>
      <c r="E102" s="34">
        <v>100</v>
      </c>
      <c r="F102" s="34">
        <v>100</v>
      </c>
      <c r="G102" s="37">
        <f t="shared" si="4"/>
        <v>1</v>
      </c>
      <c r="H102" s="37">
        <f t="shared" si="5"/>
        <v>1</v>
      </c>
      <c r="I102" s="27"/>
    </row>
    <row r="103" spans="1:9" s="8" customFormat="1" ht="72" customHeight="1">
      <c r="A103" s="76"/>
      <c r="B103" s="41" t="s">
        <v>506</v>
      </c>
      <c r="C103" s="77" t="s">
        <v>504</v>
      </c>
      <c r="D103" s="34">
        <v>205.8</v>
      </c>
      <c r="E103" s="34">
        <v>205.8</v>
      </c>
      <c r="F103" s="34">
        <v>204.8</v>
      </c>
      <c r="G103" s="37">
        <f t="shared" si="4"/>
        <v>0.9951409135082604</v>
      </c>
      <c r="H103" s="37">
        <f t="shared" si="5"/>
        <v>0.9951409135082604</v>
      </c>
      <c r="I103" s="27"/>
    </row>
    <row r="104" spans="1:9" s="8" customFormat="1" ht="72" customHeight="1">
      <c r="A104" s="76"/>
      <c r="B104" s="41" t="s">
        <v>645</v>
      </c>
      <c r="C104" s="77" t="s">
        <v>644</v>
      </c>
      <c r="D104" s="34">
        <v>107.2</v>
      </c>
      <c r="E104" s="34">
        <v>107.2</v>
      </c>
      <c r="F104" s="34">
        <v>0</v>
      </c>
      <c r="G104" s="37">
        <f t="shared" si="4"/>
        <v>0</v>
      </c>
      <c r="H104" s="37">
        <f t="shared" si="5"/>
        <v>0</v>
      </c>
      <c r="I104" s="27"/>
    </row>
    <row r="105" spans="1:9" s="8" customFormat="1" ht="28.5" customHeight="1">
      <c r="A105" s="76" t="s">
        <v>35</v>
      </c>
      <c r="B105" s="41" t="s">
        <v>36</v>
      </c>
      <c r="C105" s="40"/>
      <c r="D105" s="74">
        <f>D106+D129</f>
        <v>47769.7</v>
      </c>
      <c r="E105" s="74">
        <f>E106+E129</f>
        <v>43573.5</v>
      </c>
      <c r="F105" s="74">
        <f>F106+F129</f>
        <v>28071.800000000003</v>
      </c>
      <c r="G105" s="37">
        <f t="shared" si="4"/>
        <v>0.58764865594718</v>
      </c>
      <c r="H105" s="37">
        <f t="shared" si="5"/>
        <v>0.6442401918597314</v>
      </c>
      <c r="I105" s="27"/>
    </row>
    <row r="106" spans="1:9" s="8" customFormat="1" ht="72" customHeight="1">
      <c r="A106" s="38"/>
      <c r="B106" s="188" t="s">
        <v>377</v>
      </c>
      <c r="C106" s="38" t="s">
        <v>404</v>
      </c>
      <c r="D106" s="36">
        <f>D107+D108+D109+D110+D111+D112+D113+D114+D115+D116+D117+D118+D119+D121+D125+D126+D122+D124+D127+D120+D123+D128</f>
        <v>38546.7</v>
      </c>
      <c r="E106" s="36">
        <f>E107+E108+E109+E110+E111+E112+E113+E114+E115+E116+E117+E118+E119+E121+E125+E126+E122+E124+E127+E120+E123+E128</f>
        <v>34380.5</v>
      </c>
      <c r="F106" s="36">
        <f>F107+F108+F109+F110+F111+F112+F113+F114+F115+F116+F117+F118+F119+F121+F125+F126+F122+F124+F127+F120+F123+F128</f>
        <v>27772.4</v>
      </c>
      <c r="G106" s="37">
        <f t="shared" si="4"/>
        <v>0.7204870974687847</v>
      </c>
      <c r="H106" s="37">
        <f t="shared" si="5"/>
        <v>0.8077951164177368</v>
      </c>
      <c r="I106" s="27"/>
    </row>
    <row r="107" spans="1:9" s="8" customFormat="1" ht="37.5" customHeight="1">
      <c r="A107" s="40"/>
      <c r="B107" s="41" t="s">
        <v>376</v>
      </c>
      <c r="C107" s="40" t="s">
        <v>375</v>
      </c>
      <c r="D107" s="34">
        <v>225</v>
      </c>
      <c r="E107" s="34">
        <v>200</v>
      </c>
      <c r="F107" s="34">
        <v>141.2</v>
      </c>
      <c r="G107" s="37">
        <f t="shared" si="4"/>
        <v>0.6275555555555555</v>
      </c>
      <c r="H107" s="37">
        <f t="shared" si="5"/>
        <v>0.706</v>
      </c>
      <c r="I107" s="27"/>
    </row>
    <row r="108" spans="1:9" s="8" customFormat="1" ht="39.75" customHeight="1">
      <c r="A108" s="40"/>
      <c r="B108" s="41" t="s">
        <v>379</v>
      </c>
      <c r="C108" s="40" t="s">
        <v>378</v>
      </c>
      <c r="D108" s="34">
        <v>400</v>
      </c>
      <c r="E108" s="34">
        <v>400</v>
      </c>
      <c r="F108" s="34">
        <v>399</v>
      </c>
      <c r="G108" s="37">
        <f t="shared" si="4"/>
        <v>0.9975</v>
      </c>
      <c r="H108" s="37">
        <f t="shared" si="5"/>
        <v>0.9975</v>
      </c>
      <c r="I108" s="27"/>
    </row>
    <row r="109" spans="1:9" s="8" customFormat="1" ht="33.75" customHeight="1">
      <c r="A109" s="40"/>
      <c r="B109" s="41" t="s">
        <v>381</v>
      </c>
      <c r="C109" s="40" t="s">
        <v>380</v>
      </c>
      <c r="D109" s="34">
        <v>220</v>
      </c>
      <c r="E109" s="34">
        <v>220</v>
      </c>
      <c r="F109" s="34">
        <v>220</v>
      </c>
      <c r="G109" s="37">
        <f t="shared" si="4"/>
        <v>1</v>
      </c>
      <c r="H109" s="37">
        <f t="shared" si="5"/>
        <v>1</v>
      </c>
      <c r="I109" s="27"/>
    </row>
    <row r="110" spans="1:9" s="8" customFormat="1" ht="30.75" customHeight="1">
      <c r="A110" s="40"/>
      <c r="B110" s="41" t="s">
        <v>383</v>
      </c>
      <c r="C110" s="40" t="s">
        <v>382</v>
      </c>
      <c r="D110" s="34">
        <v>600</v>
      </c>
      <c r="E110" s="34">
        <v>600</v>
      </c>
      <c r="F110" s="34">
        <v>599.8</v>
      </c>
      <c r="G110" s="37">
        <f t="shared" si="4"/>
        <v>0.9996666666666666</v>
      </c>
      <c r="H110" s="37">
        <f t="shared" si="5"/>
        <v>0.9996666666666666</v>
      </c>
      <c r="I110" s="27"/>
    </row>
    <row r="111" spans="1:9" s="8" customFormat="1" ht="34.5" customHeight="1">
      <c r="A111" s="40"/>
      <c r="B111" s="41" t="s">
        <v>385</v>
      </c>
      <c r="C111" s="40" t="s">
        <v>384</v>
      </c>
      <c r="D111" s="34">
        <v>262</v>
      </c>
      <c r="E111" s="34">
        <v>262</v>
      </c>
      <c r="F111" s="34">
        <v>260.4</v>
      </c>
      <c r="G111" s="37">
        <f t="shared" si="4"/>
        <v>0.9938931297709923</v>
      </c>
      <c r="H111" s="37">
        <f t="shared" si="5"/>
        <v>0.9938931297709923</v>
      </c>
      <c r="I111" s="27"/>
    </row>
    <row r="112" spans="1:9" s="8" customFormat="1" ht="31.5" customHeight="1">
      <c r="A112" s="40"/>
      <c r="B112" s="41" t="s">
        <v>387</v>
      </c>
      <c r="C112" s="40" t="s">
        <v>386</v>
      </c>
      <c r="D112" s="34">
        <v>9676.8</v>
      </c>
      <c r="E112" s="34">
        <v>9291.8</v>
      </c>
      <c r="F112" s="34">
        <v>9126</v>
      </c>
      <c r="G112" s="37">
        <f t="shared" si="4"/>
        <v>0.9430803571428572</v>
      </c>
      <c r="H112" s="37">
        <f t="shared" si="5"/>
        <v>0.9821563098646119</v>
      </c>
      <c r="I112" s="27"/>
    </row>
    <row r="113" spans="1:9" s="8" customFormat="1" ht="39.75" customHeight="1">
      <c r="A113" s="40"/>
      <c r="B113" s="41" t="s">
        <v>389</v>
      </c>
      <c r="C113" s="40" t="s">
        <v>388</v>
      </c>
      <c r="D113" s="34">
        <v>16491.9</v>
      </c>
      <c r="E113" s="34">
        <v>15265</v>
      </c>
      <c r="F113" s="34">
        <v>12592.7</v>
      </c>
      <c r="G113" s="37">
        <f t="shared" si="4"/>
        <v>0.7635687822506806</v>
      </c>
      <c r="H113" s="37">
        <f t="shared" si="5"/>
        <v>0.8249394038650508</v>
      </c>
      <c r="I113" s="27"/>
    </row>
    <row r="114" spans="1:9" s="8" customFormat="1" ht="57" customHeight="1" hidden="1">
      <c r="A114" s="40"/>
      <c r="B114" s="41" t="s">
        <v>391</v>
      </c>
      <c r="C114" s="40" t="s">
        <v>390</v>
      </c>
      <c r="D114" s="34">
        <v>0</v>
      </c>
      <c r="E114" s="34">
        <v>0</v>
      </c>
      <c r="F114" s="34">
        <v>0</v>
      </c>
      <c r="G114" s="37" t="e">
        <f t="shared" si="4"/>
        <v>#DIV/0!</v>
      </c>
      <c r="H114" s="37" t="e">
        <f t="shared" si="5"/>
        <v>#DIV/0!</v>
      </c>
      <c r="I114" s="27"/>
    </row>
    <row r="115" spans="1:9" s="8" customFormat="1" ht="34.5" customHeight="1">
      <c r="A115" s="40"/>
      <c r="B115" s="41" t="s">
        <v>393</v>
      </c>
      <c r="C115" s="40" t="s">
        <v>392</v>
      </c>
      <c r="D115" s="34">
        <v>100</v>
      </c>
      <c r="E115" s="34">
        <v>90</v>
      </c>
      <c r="F115" s="34">
        <v>86.3</v>
      </c>
      <c r="G115" s="37">
        <f t="shared" si="4"/>
        <v>0.863</v>
      </c>
      <c r="H115" s="37">
        <f t="shared" si="5"/>
        <v>0.9588888888888889</v>
      </c>
      <c r="I115" s="27"/>
    </row>
    <row r="116" spans="1:9" s="8" customFormat="1" ht="38.25" customHeight="1">
      <c r="A116" s="40"/>
      <c r="B116" s="41" t="s">
        <v>395</v>
      </c>
      <c r="C116" s="40" t="s">
        <v>394</v>
      </c>
      <c r="D116" s="34">
        <v>5200</v>
      </c>
      <c r="E116" s="34">
        <v>4120.2</v>
      </c>
      <c r="F116" s="34">
        <v>3173.7</v>
      </c>
      <c r="G116" s="37">
        <f t="shared" si="4"/>
        <v>0.610326923076923</v>
      </c>
      <c r="H116" s="37">
        <f t="shared" si="5"/>
        <v>0.7702781418377749</v>
      </c>
      <c r="I116" s="27"/>
    </row>
    <row r="117" spans="1:9" s="8" customFormat="1" ht="53.25" customHeight="1">
      <c r="A117" s="40"/>
      <c r="B117" s="41" t="s">
        <v>397</v>
      </c>
      <c r="C117" s="40" t="s">
        <v>396</v>
      </c>
      <c r="D117" s="34">
        <v>1600</v>
      </c>
      <c r="E117" s="34">
        <v>1350</v>
      </c>
      <c r="F117" s="34">
        <v>1145.9</v>
      </c>
      <c r="G117" s="37">
        <f t="shared" si="4"/>
        <v>0.7161875000000001</v>
      </c>
      <c r="H117" s="37">
        <f t="shared" si="5"/>
        <v>0.8488148148148149</v>
      </c>
      <c r="I117" s="27"/>
    </row>
    <row r="118" spans="1:9" s="8" customFormat="1" ht="41.25" customHeight="1">
      <c r="A118" s="40"/>
      <c r="B118" s="41" t="s">
        <v>399</v>
      </c>
      <c r="C118" s="40" t="s">
        <v>398</v>
      </c>
      <c r="D118" s="34">
        <v>15</v>
      </c>
      <c r="E118" s="34">
        <v>10.5</v>
      </c>
      <c r="F118" s="34">
        <v>0</v>
      </c>
      <c r="G118" s="37">
        <f t="shared" si="4"/>
        <v>0</v>
      </c>
      <c r="H118" s="37">
        <f t="shared" si="5"/>
        <v>0</v>
      </c>
      <c r="I118" s="27"/>
    </row>
    <row r="119" spans="1:9" s="8" customFormat="1" ht="32.25" customHeight="1">
      <c r="A119" s="40"/>
      <c r="B119" s="41" t="s">
        <v>401</v>
      </c>
      <c r="C119" s="40" t="s">
        <v>400</v>
      </c>
      <c r="D119" s="34">
        <v>50</v>
      </c>
      <c r="E119" s="34">
        <v>20</v>
      </c>
      <c r="F119" s="34">
        <v>0</v>
      </c>
      <c r="G119" s="37">
        <f t="shared" si="4"/>
        <v>0</v>
      </c>
      <c r="H119" s="37">
        <f t="shared" si="5"/>
        <v>0</v>
      </c>
      <c r="I119" s="27"/>
    </row>
    <row r="120" spans="1:9" s="8" customFormat="1" ht="32.25" customHeight="1">
      <c r="A120" s="40"/>
      <c r="B120" s="41" t="s">
        <v>483</v>
      </c>
      <c r="C120" s="40" t="s">
        <v>482</v>
      </c>
      <c r="D120" s="34">
        <v>208</v>
      </c>
      <c r="E120" s="34">
        <v>103</v>
      </c>
      <c r="F120" s="34">
        <v>0</v>
      </c>
      <c r="G120" s="37">
        <f t="shared" si="4"/>
        <v>0</v>
      </c>
      <c r="H120" s="37">
        <f t="shared" si="5"/>
        <v>0</v>
      </c>
      <c r="I120" s="27"/>
    </row>
    <row r="121" spans="1:9" s="8" customFormat="1" ht="38.25" customHeight="1">
      <c r="A121" s="40"/>
      <c r="B121" s="41" t="s">
        <v>403</v>
      </c>
      <c r="C121" s="40" t="s">
        <v>402</v>
      </c>
      <c r="D121" s="34">
        <v>500</v>
      </c>
      <c r="E121" s="34">
        <v>500</v>
      </c>
      <c r="F121" s="34">
        <v>0</v>
      </c>
      <c r="G121" s="37">
        <f t="shared" si="4"/>
        <v>0</v>
      </c>
      <c r="H121" s="37">
        <f t="shared" si="5"/>
        <v>0</v>
      </c>
      <c r="I121" s="27"/>
    </row>
    <row r="122" spans="1:9" s="8" customFormat="1" ht="38.25" customHeight="1">
      <c r="A122" s="40"/>
      <c r="B122" s="41" t="s">
        <v>585</v>
      </c>
      <c r="C122" s="40" t="s">
        <v>584</v>
      </c>
      <c r="D122" s="34">
        <v>170</v>
      </c>
      <c r="E122" s="34">
        <v>170</v>
      </c>
      <c r="F122" s="34">
        <v>0</v>
      </c>
      <c r="G122" s="37">
        <f t="shared" si="4"/>
        <v>0</v>
      </c>
      <c r="H122" s="37">
        <f t="shared" si="5"/>
        <v>0</v>
      </c>
      <c r="I122" s="27"/>
    </row>
    <row r="123" spans="1:9" s="8" customFormat="1" ht="38.25" customHeight="1">
      <c r="A123" s="40"/>
      <c r="B123" s="41" t="s">
        <v>444</v>
      </c>
      <c r="C123" s="40" t="s">
        <v>442</v>
      </c>
      <c r="D123" s="34">
        <v>1500</v>
      </c>
      <c r="E123" s="34">
        <v>450</v>
      </c>
      <c r="F123" s="34">
        <v>0</v>
      </c>
      <c r="G123" s="37">
        <f t="shared" si="4"/>
        <v>0</v>
      </c>
      <c r="H123" s="37">
        <f t="shared" si="5"/>
        <v>0</v>
      </c>
      <c r="I123" s="27"/>
    </row>
    <row r="124" spans="1:9" s="8" customFormat="1" ht="33" customHeight="1">
      <c r="A124" s="40"/>
      <c r="B124" s="41" t="s">
        <v>587</v>
      </c>
      <c r="C124" s="40" t="s">
        <v>586</v>
      </c>
      <c r="D124" s="34">
        <v>50</v>
      </c>
      <c r="E124" s="34">
        <v>50</v>
      </c>
      <c r="F124" s="34">
        <v>0</v>
      </c>
      <c r="G124" s="37">
        <f t="shared" si="4"/>
        <v>0</v>
      </c>
      <c r="H124" s="37">
        <f t="shared" si="5"/>
        <v>0</v>
      </c>
      <c r="I124" s="27"/>
    </row>
    <row r="125" spans="1:9" s="8" customFormat="1" ht="85.5" customHeight="1">
      <c r="A125" s="40"/>
      <c r="B125" s="41" t="s">
        <v>531</v>
      </c>
      <c r="C125" s="40" t="s">
        <v>530</v>
      </c>
      <c r="D125" s="34">
        <v>24</v>
      </c>
      <c r="E125" s="34">
        <v>24</v>
      </c>
      <c r="F125" s="34">
        <v>24</v>
      </c>
      <c r="G125" s="37">
        <f t="shared" si="4"/>
        <v>1</v>
      </c>
      <c r="H125" s="37">
        <f t="shared" si="5"/>
        <v>1</v>
      </c>
      <c r="I125" s="27"/>
    </row>
    <row r="126" spans="1:9" s="8" customFormat="1" ht="39" customHeight="1">
      <c r="A126" s="40"/>
      <c r="B126" s="41" t="s">
        <v>533</v>
      </c>
      <c r="C126" s="40" t="s">
        <v>532</v>
      </c>
      <c r="D126" s="34">
        <v>1200</v>
      </c>
      <c r="E126" s="34">
        <v>1200</v>
      </c>
      <c r="F126" s="34">
        <v>0</v>
      </c>
      <c r="G126" s="37">
        <f t="shared" si="4"/>
        <v>0</v>
      </c>
      <c r="H126" s="37">
        <f t="shared" si="5"/>
        <v>0</v>
      </c>
      <c r="I126" s="27"/>
    </row>
    <row r="127" spans="1:9" s="8" customFormat="1" ht="39" customHeight="1">
      <c r="A127" s="40"/>
      <c r="B127" s="41" t="s">
        <v>588</v>
      </c>
      <c r="C127" s="40" t="s">
        <v>589</v>
      </c>
      <c r="D127" s="34">
        <v>50</v>
      </c>
      <c r="E127" s="34">
        <v>50</v>
      </c>
      <c r="F127" s="34">
        <v>0</v>
      </c>
      <c r="G127" s="37">
        <f t="shared" si="4"/>
        <v>0</v>
      </c>
      <c r="H127" s="37">
        <f t="shared" si="5"/>
        <v>0</v>
      </c>
      <c r="I127" s="27"/>
    </row>
    <row r="128" spans="1:9" s="8" customFormat="1" ht="53.25" customHeight="1">
      <c r="A128" s="40"/>
      <c r="B128" s="41" t="s">
        <v>681</v>
      </c>
      <c r="C128" s="40" t="s">
        <v>680</v>
      </c>
      <c r="D128" s="34">
        <v>4</v>
      </c>
      <c r="E128" s="34">
        <v>4</v>
      </c>
      <c r="F128" s="34">
        <v>3.4</v>
      </c>
      <c r="G128" s="37">
        <f t="shared" si="4"/>
        <v>0.85</v>
      </c>
      <c r="H128" s="37">
        <f t="shared" si="5"/>
        <v>0.85</v>
      </c>
      <c r="I128" s="27"/>
    </row>
    <row r="129" spans="1:9" s="8" customFormat="1" ht="74.25" customHeight="1">
      <c r="A129" s="40"/>
      <c r="B129" s="188" t="s">
        <v>307</v>
      </c>
      <c r="C129" s="40" t="s">
        <v>308</v>
      </c>
      <c r="D129" s="74">
        <f>D130+D132+D136+D131</f>
        <v>9223</v>
      </c>
      <c r="E129" s="74">
        <f>E130+E132+E136+E131</f>
        <v>9193</v>
      </c>
      <c r="F129" s="74">
        <f>F130+F132+F136+F131</f>
        <v>299.4</v>
      </c>
      <c r="G129" s="37">
        <f t="shared" si="4"/>
        <v>0.03246232245473273</v>
      </c>
      <c r="H129" s="37">
        <f t="shared" si="5"/>
        <v>0.03256825845752202</v>
      </c>
      <c r="I129" s="27"/>
    </row>
    <row r="130" spans="1:9" s="8" customFormat="1" ht="81.75" customHeight="1" hidden="1">
      <c r="A130" s="40"/>
      <c r="B130" s="41" t="s">
        <v>508</v>
      </c>
      <c r="C130" s="40" t="s">
        <v>507</v>
      </c>
      <c r="D130" s="74">
        <v>0</v>
      </c>
      <c r="E130" s="74">
        <v>0</v>
      </c>
      <c r="F130" s="74">
        <v>0</v>
      </c>
      <c r="G130" s="37" t="e">
        <f t="shared" si="4"/>
        <v>#DIV/0!</v>
      </c>
      <c r="H130" s="37" t="e">
        <f t="shared" si="5"/>
        <v>#DIV/0!</v>
      </c>
      <c r="I130" s="27"/>
    </row>
    <row r="131" spans="1:9" s="8" customFormat="1" ht="81.75" customHeight="1">
      <c r="A131" s="40"/>
      <c r="B131" s="41" t="s">
        <v>643</v>
      </c>
      <c r="C131" s="40" t="s">
        <v>642</v>
      </c>
      <c r="D131" s="74">
        <v>1014.6</v>
      </c>
      <c r="E131" s="74">
        <v>984.6</v>
      </c>
      <c r="F131" s="74">
        <v>209</v>
      </c>
      <c r="G131" s="37">
        <f t="shared" si="4"/>
        <v>0.20599250936329588</v>
      </c>
      <c r="H131" s="37">
        <f t="shared" si="5"/>
        <v>0.21226894170221408</v>
      </c>
      <c r="I131" s="27"/>
    </row>
    <row r="132" spans="1:9" s="8" customFormat="1" ht="51" customHeight="1">
      <c r="A132" s="40"/>
      <c r="B132" s="184" t="s">
        <v>510</v>
      </c>
      <c r="C132" s="40" t="s">
        <v>509</v>
      </c>
      <c r="D132" s="74">
        <f>D133+D134+D135</f>
        <v>450</v>
      </c>
      <c r="E132" s="74">
        <f>E133+E134+E135</f>
        <v>450</v>
      </c>
      <c r="F132" s="74">
        <f>F133+F134+F135</f>
        <v>0</v>
      </c>
      <c r="G132" s="37">
        <f t="shared" si="4"/>
        <v>0</v>
      </c>
      <c r="H132" s="37">
        <f t="shared" si="5"/>
        <v>0</v>
      </c>
      <c r="I132" s="27"/>
    </row>
    <row r="133" spans="1:9" s="8" customFormat="1" ht="66.75" customHeight="1">
      <c r="A133" s="40"/>
      <c r="B133" s="41" t="s">
        <v>570</v>
      </c>
      <c r="C133" s="78" t="s">
        <v>498</v>
      </c>
      <c r="D133" s="74">
        <v>450</v>
      </c>
      <c r="E133" s="74">
        <v>450</v>
      </c>
      <c r="F133" s="74">
        <v>0</v>
      </c>
      <c r="G133" s="37">
        <f t="shared" si="4"/>
        <v>0</v>
      </c>
      <c r="H133" s="37">
        <f t="shared" si="5"/>
        <v>0</v>
      </c>
      <c r="I133" s="27"/>
    </row>
    <row r="134" spans="1:9" s="8" customFormat="1" ht="64.5" customHeight="1" hidden="1">
      <c r="A134" s="40"/>
      <c r="B134" s="41" t="s">
        <v>572</v>
      </c>
      <c r="C134" s="78" t="s">
        <v>498</v>
      </c>
      <c r="D134" s="74">
        <v>0</v>
      </c>
      <c r="E134" s="74">
        <v>0</v>
      </c>
      <c r="F134" s="74">
        <v>0</v>
      </c>
      <c r="G134" s="37" t="e">
        <f t="shared" si="4"/>
        <v>#DIV/0!</v>
      </c>
      <c r="H134" s="37" t="e">
        <f t="shared" si="5"/>
        <v>#DIV/0!</v>
      </c>
      <c r="I134" s="27"/>
    </row>
    <row r="135" spans="1:9" s="8" customFormat="1" ht="63" customHeight="1" hidden="1">
      <c r="A135" s="40"/>
      <c r="B135" s="41" t="s">
        <v>571</v>
      </c>
      <c r="C135" s="78" t="s">
        <v>498</v>
      </c>
      <c r="D135" s="74">
        <v>0</v>
      </c>
      <c r="E135" s="74">
        <v>0</v>
      </c>
      <c r="F135" s="74">
        <v>0</v>
      </c>
      <c r="G135" s="37" t="e">
        <f t="shared" si="4"/>
        <v>#DIV/0!</v>
      </c>
      <c r="H135" s="37" t="e">
        <f t="shared" si="5"/>
        <v>#DIV/0!</v>
      </c>
      <c r="I135" s="27"/>
    </row>
    <row r="136" spans="1:9" s="8" customFormat="1" ht="39.75" customHeight="1">
      <c r="A136" s="40"/>
      <c r="B136" s="184" t="s">
        <v>576</v>
      </c>
      <c r="C136" s="78">
        <v>84200000</v>
      </c>
      <c r="D136" s="74">
        <f>D137+D138+D139</f>
        <v>7758.4</v>
      </c>
      <c r="E136" s="74">
        <f>E137+E138+E139</f>
        <v>7758.4</v>
      </c>
      <c r="F136" s="74">
        <f>F137+F138+F139</f>
        <v>90.4</v>
      </c>
      <c r="G136" s="37">
        <f t="shared" si="4"/>
        <v>0.011651886987007632</v>
      </c>
      <c r="H136" s="37">
        <f t="shared" si="5"/>
        <v>0.011651886987007632</v>
      </c>
      <c r="I136" s="27"/>
    </row>
    <row r="137" spans="1:9" s="8" customFormat="1" ht="69" customHeight="1">
      <c r="A137" s="40"/>
      <c r="B137" s="41" t="s">
        <v>573</v>
      </c>
      <c r="C137" s="78" t="s">
        <v>567</v>
      </c>
      <c r="D137" s="74">
        <v>7758.4</v>
      </c>
      <c r="E137" s="74">
        <v>7758.4</v>
      </c>
      <c r="F137" s="74">
        <v>90.4</v>
      </c>
      <c r="G137" s="37">
        <f t="shared" si="4"/>
        <v>0.011651886987007632</v>
      </c>
      <c r="H137" s="37">
        <f t="shared" si="5"/>
        <v>0.011651886987007632</v>
      </c>
      <c r="I137" s="27"/>
    </row>
    <row r="138" spans="1:9" s="8" customFormat="1" ht="69.75" customHeight="1" hidden="1">
      <c r="A138" s="40"/>
      <c r="B138" s="41" t="s">
        <v>574</v>
      </c>
      <c r="C138" s="78" t="s">
        <v>568</v>
      </c>
      <c r="D138" s="74">
        <v>0</v>
      </c>
      <c r="E138" s="74">
        <v>0</v>
      </c>
      <c r="F138" s="74">
        <v>0</v>
      </c>
      <c r="G138" s="37" t="e">
        <f t="shared" si="4"/>
        <v>#DIV/0!</v>
      </c>
      <c r="H138" s="37" t="e">
        <f t="shared" si="5"/>
        <v>#DIV/0!</v>
      </c>
      <c r="I138" s="27"/>
    </row>
    <row r="139" spans="1:9" s="8" customFormat="1" ht="65.25" customHeight="1" hidden="1">
      <c r="A139" s="40"/>
      <c r="B139" s="41" t="s">
        <v>575</v>
      </c>
      <c r="C139" s="78" t="s">
        <v>569</v>
      </c>
      <c r="D139" s="74">
        <v>0</v>
      </c>
      <c r="E139" s="74">
        <v>0</v>
      </c>
      <c r="F139" s="74">
        <v>0</v>
      </c>
      <c r="G139" s="37" t="e">
        <f t="shared" si="4"/>
        <v>#DIV/0!</v>
      </c>
      <c r="H139" s="37" t="e">
        <f t="shared" si="5"/>
        <v>#DIV/0!</v>
      </c>
      <c r="I139" s="27"/>
    </row>
    <row r="140" spans="1:9" s="7" customFormat="1" ht="21.75" customHeight="1" hidden="1">
      <c r="A140" s="38" t="s">
        <v>37</v>
      </c>
      <c r="B140" s="188" t="s">
        <v>38</v>
      </c>
      <c r="C140" s="38"/>
      <c r="D140" s="36">
        <f>D141</f>
        <v>0</v>
      </c>
      <c r="E140" s="36">
        <f>E141</f>
        <v>0</v>
      </c>
      <c r="F140" s="36">
        <f>F141</f>
        <v>0</v>
      </c>
      <c r="G140" s="37" t="e">
        <f t="shared" si="4"/>
        <v>#DIV/0!</v>
      </c>
      <c r="H140" s="37" t="e">
        <f t="shared" si="5"/>
        <v>#DIV/0!</v>
      </c>
      <c r="I140" s="28"/>
    </row>
    <row r="141" spans="1:9" s="8" customFormat="1" ht="37.5" customHeight="1" hidden="1">
      <c r="A141" s="40" t="s">
        <v>224</v>
      </c>
      <c r="B141" s="41" t="s">
        <v>225</v>
      </c>
      <c r="C141" s="40"/>
      <c r="D141" s="34">
        <v>0</v>
      </c>
      <c r="E141" s="34">
        <v>0</v>
      </c>
      <c r="F141" s="34">
        <v>0</v>
      </c>
      <c r="G141" s="37" t="e">
        <f t="shared" si="4"/>
        <v>#DIV/0!</v>
      </c>
      <c r="H141" s="37" t="e">
        <f t="shared" si="5"/>
        <v>#DIV/0!</v>
      </c>
      <c r="I141" s="27"/>
    </row>
    <row r="142" spans="1:8" ht="20.25" customHeight="1">
      <c r="A142" s="38">
        <v>1000</v>
      </c>
      <c r="B142" s="188" t="s">
        <v>49</v>
      </c>
      <c r="C142" s="38"/>
      <c r="D142" s="36">
        <f>D143+D144</f>
        <v>405</v>
      </c>
      <c r="E142" s="36">
        <f>E143+E144</f>
        <v>301.1</v>
      </c>
      <c r="F142" s="36">
        <f>F143+F144</f>
        <v>244.79999999999998</v>
      </c>
      <c r="G142" s="37">
        <f t="shared" si="4"/>
        <v>0.6044444444444445</v>
      </c>
      <c r="H142" s="37">
        <f t="shared" si="5"/>
        <v>0.8130189305878445</v>
      </c>
    </row>
    <row r="143" spans="1:8" ht="39.75" customHeight="1">
      <c r="A143" s="187">
        <v>1001</v>
      </c>
      <c r="B143" s="184" t="s">
        <v>165</v>
      </c>
      <c r="C143" s="187" t="s">
        <v>50</v>
      </c>
      <c r="D143" s="35">
        <v>353.7</v>
      </c>
      <c r="E143" s="35">
        <v>262.8</v>
      </c>
      <c r="F143" s="35">
        <v>210.7</v>
      </c>
      <c r="G143" s="37">
        <f t="shared" si="4"/>
        <v>0.5957025728018094</v>
      </c>
      <c r="H143" s="37">
        <f t="shared" si="5"/>
        <v>0.8017503805175037</v>
      </c>
    </row>
    <row r="144" spans="1:8" ht="39.75" customHeight="1">
      <c r="A144" s="187" t="s">
        <v>51</v>
      </c>
      <c r="B144" s="184" t="s">
        <v>329</v>
      </c>
      <c r="C144" s="187" t="s">
        <v>51</v>
      </c>
      <c r="D144" s="35">
        <v>51.3</v>
      </c>
      <c r="E144" s="35">
        <v>38.3</v>
      </c>
      <c r="F144" s="35">
        <v>34.1</v>
      </c>
      <c r="G144" s="37">
        <f t="shared" si="4"/>
        <v>0.6647173489278753</v>
      </c>
      <c r="H144" s="37">
        <f t="shared" si="5"/>
        <v>0.8903394255874675</v>
      </c>
    </row>
    <row r="145" spans="1:8" ht="29.25" customHeight="1">
      <c r="A145" s="38" t="s">
        <v>53</v>
      </c>
      <c r="B145" s="188" t="s">
        <v>111</v>
      </c>
      <c r="C145" s="38"/>
      <c r="D145" s="36">
        <f>D146</f>
        <v>31966.9</v>
      </c>
      <c r="E145" s="36">
        <f>E146</f>
        <v>25282.2</v>
      </c>
      <c r="F145" s="36">
        <f>F146</f>
        <v>21048.1</v>
      </c>
      <c r="G145" s="37">
        <f t="shared" si="4"/>
        <v>0.658434192868248</v>
      </c>
      <c r="H145" s="37">
        <f t="shared" si="5"/>
        <v>0.8325264415280315</v>
      </c>
    </row>
    <row r="146" spans="1:8" ht="37.5" customHeight="1">
      <c r="A146" s="187" t="s">
        <v>54</v>
      </c>
      <c r="B146" s="184" t="s">
        <v>330</v>
      </c>
      <c r="C146" s="187" t="s">
        <v>54</v>
      </c>
      <c r="D146" s="35">
        <v>31966.9</v>
      </c>
      <c r="E146" s="35">
        <v>25282.2</v>
      </c>
      <c r="F146" s="35">
        <v>21048.1</v>
      </c>
      <c r="G146" s="37">
        <f t="shared" si="4"/>
        <v>0.658434192868248</v>
      </c>
      <c r="H146" s="37">
        <f t="shared" si="5"/>
        <v>0.8325264415280315</v>
      </c>
    </row>
    <row r="147" spans="1:8" ht="29.25" customHeight="1">
      <c r="A147" s="187"/>
      <c r="B147" s="41" t="s">
        <v>646</v>
      </c>
      <c r="C147" s="40" t="s">
        <v>647</v>
      </c>
      <c r="D147" s="34">
        <v>1818.1</v>
      </c>
      <c r="E147" s="34">
        <v>1355</v>
      </c>
      <c r="F147" s="34">
        <v>1008.4</v>
      </c>
      <c r="G147" s="37">
        <f t="shared" si="4"/>
        <v>0.554644959023156</v>
      </c>
      <c r="H147" s="37">
        <f t="shared" si="5"/>
        <v>0.7442066420664206</v>
      </c>
    </row>
    <row r="148" spans="1:8" ht="20.25" customHeight="1">
      <c r="A148" s="38" t="s">
        <v>115</v>
      </c>
      <c r="B148" s="188" t="s">
        <v>116</v>
      </c>
      <c r="C148" s="38"/>
      <c r="D148" s="36">
        <f>D149</f>
        <v>90</v>
      </c>
      <c r="E148" s="36">
        <f>E149</f>
        <v>90</v>
      </c>
      <c r="F148" s="36">
        <f>F149</f>
        <v>86.1</v>
      </c>
      <c r="G148" s="37">
        <f t="shared" si="4"/>
        <v>0.9566666666666666</v>
      </c>
      <c r="H148" s="37">
        <f t="shared" si="5"/>
        <v>0.9566666666666666</v>
      </c>
    </row>
    <row r="149" spans="1:8" ht="18.75" customHeight="1">
      <c r="A149" s="187" t="s">
        <v>117</v>
      </c>
      <c r="B149" s="184" t="s">
        <v>118</v>
      </c>
      <c r="C149" s="187" t="s">
        <v>117</v>
      </c>
      <c r="D149" s="35">
        <v>90</v>
      </c>
      <c r="E149" s="35">
        <v>90</v>
      </c>
      <c r="F149" s="35">
        <v>86.1</v>
      </c>
      <c r="G149" s="37">
        <f t="shared" si="4"/>
        <v>0.9566666666666666</v>
      </c>
      <c r="H149" s="37">
        <f t="shared" si="5"/>
        <v>0.9566666666666666</v>
      </c>
    </row>
    <row r="150" spans="1:8" ht="25.5" customHeight="1" hidden="1">
      <c r="A150" s="38"/>
      <c r="B150" s="188" t="s">
        <v>84</v>
      </c>
      <c r="C150" s="38"/>
      <c r="D150" s="36">
        <f>D151+D152+D153</f>
        <v>0</v>
      </c>
      <c r="E150" s="36">
        <f>E151+E152+E153</f>
        <v>0</v>
      </c>
      <c r="F150" s="36">
        <f>F151+F152+F153</f>
        <v>0</v>
      </c>
      <c r="G150" s="37" t="e">
        <f t="shared" si="4"/>
        <v>#DIV/0!</v>
      </c>
      <c r="H150" s="37" t="e">
        <f t="shared" si="5"/>
        <v>#DIV/0!</v>
      </c>
    </row>
    <row r="151" spans="1:9" s="8" customFormat="1" ht="30" customHeight="1" hidden="1">
      <c r="A151" s="40"/>
      <c r="B151" s="41" t="s">
        <v>85</v>
      </c>
      <c r="C151" s="40" t="s">
        <v>154</v>
      </c>
      <c r="D151" s="34">
        <v>0</v>
      </c>
      <c r="E151" s="34">
        <v>0</v>
      </c>
      <c r="F151" s="34">
        <v>0</v>
      </c>
      <c r="G151" s="37" t="e">
        <f t="shared" si="4"/>
        <v>#DIV/0!</v>
      </c>
      <c r="H151" s="37" t="e">
        <f t="shared" si="5"/>
        <v>#DIV/0!</v>
      </c>
      <c r="I151" s="27"/>
    </row>
    <row r="152" spans="1:9" s="8" customFormat="1" ht="106.5" customHeight="1" hidden="1">
      <c r="A152" s="40"/>
      <c r="B152" s="79" t="s">
        <v>0</v>
      </c>
      <c r="C152" s="40" t="s">
        <v>143</v>
      </c>
      <c r="D152" s="34">
        <v>0</v>
      </c>
      <c r="E152" s="34">
        <v>0</v>
      </c>
      <c r="F152" s="34">
        <v>0</v>
      </c>
      <c r="G152" s="37" t="e">
        <f t="shared" si="4"/>
        <v>#DIV/0!</v>
      </c>
      <c r="H152" s="37" t="e">
        <f t="shared" si="5"/>
        <v>#DIV/0!</v>
      </c>
      <c r="I152" s="27"/>
    </row>
    <row r="153" spans="1:9" s="8" customFormat="1" ht="91.5" customHeight="1" hidden="1">
      <c r="A153" s="40"/>
      <c r="B153" s="79" t="s">
        <v>1</v>
      </c>
      <c r="C153" s="40" t="s">
        <v>144</v>
      </c>
      <c r="D153" s="34">
        <v>0</v>
      </c>
      <c r="E153" s="34">
        <v>0</v>
      </c>
      <c r="F153" s="34">
        <v>0</v>
      </c>
      <c r="G153" s="37" t="e">
        <f t="shared" si="4"/>
        <v>#DIV/0!</v>
      </c>
      <c r="H153" s="37" t="e">
        <f t="shared" si="5"/>
        <v>#DIV/0!</v>
      </c>
      <c r="I153" s="27"/>
    </row>
    <row r="154" spans="1:8" ht="27" customHeight="1">
      <c r="A154" s="187"/>
      <c r="B154" s="188" t="s">
        <v>55</v>
      </c>
      <c r="C154" s="38"/>
      <c r="D154" s="36">
        <f>D32+D46+D59+D89+D142+D148+D150+D140+D145</f>
        <v>113083.29999999999</v>
      </c>
      <c r="E154" s="36">
        <f>E32+E46+E59+E89+E142+E148+E150+E140+E145</f>
        <v>94257</v>
      </c>
      <c r="F154" s="36">
        <f>F32+F46+F59+F89+F142+F148+F150+F140+F145</f>
        <v>61363.100000000006</v>
      </c>
      <c r="G154" s="37">
        <f t="shared" si="4"/>
        <v>0.5426362690158495</v>
      </c>
      <c r="H154" s="37">
        <f t="shared" si="5"/>
        <v>0.6510190224598704</v>
      </c>
    </row>
    <row r="155" spans="1:8" ht="18.75">
      <c r="A155" s="191"/>
      <c r="B155" s="184" t="s">
        <v>70</v>
      </c>
      <c r="C155" s="187"/>
      <c r="D155" s="58">
        <f>D150</f>
        <v>0</v>
      </c>
      <c r="E155" s="58">
        <f>E150</f>
        <v>0</v>
      </c>
      <c r="F155" s="58">
        <f>F150</f>
        <v>0</v>
      </c>
      <c r="G155" s="37">
        <v>0</v>
      </c>
      <c r="H155" s="37">
        <v>0</v>
      </c>
    </row>
    <row r="158" spans="2:6" ht="18">
      <c r="B158" s="63" t="s">
        <v>275</v>
      </c>
      <c r="C158" s="64"/>
      <c r="F158" s="62">
        <v>18881.7</v>
      </c>
    </row>
    <row r="159" spans="2:3" ht="18">
      <c r="B159" s="63"/>
      <c r="C159" s="64"/>
    </row>
    <row r="160" spans="2:3" ht="18" hidden="1">
      <c r="B160" s="63" t="s">
        <v>71</v>
      </c>
      <c r="C160" s="64"/>
    </row>
    <row r="161" spans="2:3" ht="18" hidden="1">
      <c r="B161" s="63" t="s">
        <v>72</v>
      </c>
      <c r="C161" s="64"/>
    </row>
    <row r="162" spans="2:3" ht="18" hidden="1">
      <c r="B162" s="63"/>
      <c r="C162" s="64"/>
    </row>
    <row r="163" spans="2:3" ht="18" hidden="1">
      <c r="B163" s="63" t="s">
        <v>73</v>
      </c>
      <c r="C163" s="64"/>
    </row>
    <row r="164" spans="2:3" ht="18" hidden="1">
      <c r="B164" s="63" t="s">
        <v>74</v>
      </c>
      <c r="C164" s="64"/>
    </row>
    <row r="165" spans="2:3" ht="18" hidden="1">
      <c r="B165" s="63"/>
      <c r="C165" s="64"/>
    </row>
    <row r="166" spans="2:3" ht="18" hidden="1">
      <c r="B166" s="63" t="s">
        <v>75</v>
      </c>
      <c r="C166" s="64"/>
    </row>
    <row r="167" spans="2:3" ht="18" hidden="1">
      <c r="B167" s="63" t="s">
        <v>76</v>
      </c>
      <c r="C167" s="64"/>
    </row>
    <row r="168" spans="2:3" ht="18" hidden="1">
      <c r="B168" s="63"/>
      <c r="C168" s="64"/>
    </row>
    <row r="169" spans="2:3" ht="18" hidden="1">
      <c r="B169" s="63" t="s">
        <v>77</v>
      </c>
      <c r="C169" s="64"/>
    </row>
    <row r="170" spans="2:3" ht="18" hidden="1">
      <c r="B170" s="63" t="s">
        <v>78</v>
      </c>
      <c r="C170" s="64"/>
    </row>
    <row r="171" spans="2:3" ht="18" hidden="1">
      <c r="B171" s="63"/>
      <c r="C171" s="64"/>
    </row>
    <row r="172" spans="2:3" ht="18" hidden="1">
      <c r="B172" s="63"/>
      <c r="C172" s="64"/>
    </row>
    <row r="173" spans="2:8" ht="18">
      <c r="B173" s="63" t="s">
        <v>79</v>
      </c>
      <c r="C173" s="64"/>
      <c r="E173" s="61"/>
      <c r="F173" s="61">
        <f>F158+F27-F154</f>
        <v>6583.800000000003</v>
      </c>
      <c r="H173" s="61"/>
    </row>
    <row r="176" spans="2:3" ht="18">
      <c r="B176" s="63" t="s">
        <v>80</v>
      </c>
      <c r="C176" s="64"/>
    </row>
    <row r="177" spans="2:3" ht="18">
      <c r="B177" s="63" t="s">
        <v>81</v>
      </c>
      <c r="C177" s="64"/>
    </row>
    <row r="178" spans="2:3" ht="18">
      <c r="B178" s="63" t="s">
        <v>82</v>
      </c>
      <c r="C178" s="64"/>
    </row>
  </sheetData>
  <sheetProtection/>
  <mergeCells count="17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C2:C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19"/>
  <sheetViews>
    <sheetView zoomScalePageLayoutView="0" workbookViewId="0" topLeftCell="A10">
      <selection activeCell="H10" sqref="A1:H16384"/>
    </sheetView>
  </sheetViews>
  <sheetFormatPr defaultColWidth="9.140625" defaultRowHeight="12.75"/>
  <cols>
    <col min="1" max="1" width="6.7109375" style="23" customWidth="1"/>
    <col min="2" max="2" width="37.421875" style="59" customWidth="1"/>
    <col min="3" max="3" width="11.8515625" style="95" hidden="1" customWidth="1"/>
    <col min="4" max="4" width="11.7109375" style="62" customWidth="1"/>
    <col min="5" max="5" width="10.7109375" style="62" customWidth="1"/>
    <col min="6" max="6" width="14.00390625" style="62" customWidth="1"/>
    <col min="7" max="7" width="11.140625" style="62" customWidth="1"/>
    <col min="8" max="8" width="12.7109375" style="62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206" t="s">
        <v>659</v>
      </c>
      <c r="B1" s="206"/>
      <c r="C1" s="206"/>
      <c r="D1" s="206"/>
      <c r="E1" s="206"/>
      <c r="F1" s="206"/>
      <c r="G1" s="206"/>
      <c r="H1" s="206"/>
      <c r="I1" s="29"/>
    </row>
    <row r="2" spans="1:8" ht="12.75" customHeight="1">
      <c r="A2" s="80"/>
      <c r="B2" s="197" t="s">
        <v>2</v>
      </c>
      <c r="C2" s="81"/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634</v>
      </c>
    </row>
    <row r="3" spans="1:8" ht="34.5" customHeight="1">
      <c r="A3" s="82"/>
      <c r="B3" s="198"/>
      <c r="C3" s="83"/>
      <c r="D3" s="205"/>
      <c r="E3" s="198"/>
      <c r="F3" s="205"/>
      <c r="G3" s="198"/>
      <c r="H3" s="198"/>
    </row>
    <row r="4" spans="1:8" ht="21" customHeight="1">
      <c r="A4" s="82"/>
      <c r="B4" s="188" t="s">
        <v>69</v>
      </c>
      <c r="C4" s="84"/>
      <c r="D4" s="36">
        <f>D5+D6+D7+D8+D9+D10+D11+D12+D13+D14+D15+D16+D17+D18+D19+D20</f>
        <v>4946.7</v>
      </c>
      <c r="E4" s="36">
        <f>E5+E6+E7+E8+E9+E10+E11+E12+E13+E14+E15+E16+E17+E18+E19+E20</f>
        <v>2304.7</v>
      </c>
      <c r="F4" s="36">
        <f>F5+F6+F7+F8+F9+F10+F11+F12+F13+F14+F15+F16+F17+F18+F19+F20+F21</f>
        <v>4087.2000000000007</v>
      </c>
      <c r="G4" s="37">
        <f>F4/D4</f>
        <v>0.8262478015646797</v>
      </c>
      <c r="H4" s="37">
        <f>F4/E4</f>
        <v>1.7734195339957484</v>
      </c>
    </row>
    <row r="5" spans="1:8" ht="18.75">
      <c r="A5" s="82"/>
      <c r="B5" s="184" t="s">
        <v>314</v>
      </c>
      <c r="C5" s="85"/>
      <c r="D5" s="35">
        <v>259</v>
      </c>
      <c r="E5" s="35">
        <v>180</v>
      </c>
      <c r="F5" s="35">
        <v>183.6</v>
      </c>
      <c r="G5" s="37">
        <f aca="true" t="shared" si="0" ref="G5:G29">F5/D5</f>
        <v>0.7088803088803088</v>
      </c>
      <c r="H5" s="37">
        <f aca="true" t="shared" si="1" ref="H5:H29">F5/E5</f>
        <v>1.02</v>
      </c>
    </row>
    <row r="6" spans="1:8" ht="18.75" hidden="1">
      <c r="A6" s="82"/>
      <c r="B6" s="184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82"/>
      <c r="B7" s="184" t="s">
        <v>6</v>
      </c>
      <c r="C7" s="85"/>
      <c r="D7" s="35">
        <v>1801.7</v>
      </c>
      <c r="E7" s="35">
        <v>1287.7</v>
      </c>
      <c r="F7" s="35">
        <v>2562.8</v>
      </c>
      <c r="G7" s="37">
        <f t="shared" si="0"/>
        <v>1.422434367541766</v>
      </c>
      <c r="H7" s="37">
        <f t="shared" si="1"/>
        <v>1.9902151122155782</v>
      </c>
    </row>
    <row r="8" spans="1:8" ht="24" customHeight="1">
      <c r="A8" s="82"/>
      <c r="B8" s="184" t="s">
        <v>325</v>
      </c>
      <c r="C8" s="85"/>
      <c r="D8" s="35">
        <v>116</v>
      </c>
      <c r="E8" s="35">
        <v>25</v>
      </c>
      <c r="F8" s="35">
        <v>444.4</v>
      </c>
      <c r="G8" s="37">
        <f t="shared" si="0"/>
        <v>3.8310344827586205</v>
      </c>
      <c r="H8" s="37">
        <f t="shared" si="1"/>
        <v>17.776</v>
      </c>
    </row>
    <row r="9" spans="1:8" ht="18.75">
      <c r="A9" s="82"/>
      <c r="B9" s="184" t="s">
        <v>8</v>
      </c>
      <c r="C9" s="85"/>
      <c r="D9" s="35">
        <v>2750</v>
      </c>
      <c r="E9" s="35">
        <v>800</v>
      </c>
      <c r="F9" s="35">
        <v>530.9</v>
      </c>
      <c r="G9" s="37">
        <f t="shared" si="0"/>
        <v>0.19305454545454545</v>
      </c>
      <c r="H9" s="37">
        <f t="shared" si="1"/>
        <v>0.663625</v>
      </c>
    </row>
    <row r="10" spans="1:8" ht="21" customHeight="1">
      <c r="A10" s="82"/>
      <c r="B10" s="184" t="s">
        <v>317</v>
      </c>
      <c r="C10" s="85"/>
      <c r="D10" s="35">
        <v>15</v>
      </c>
      <c r="E10" s="35">
        <v>9</v>
      </c>
      <c r="F10" s="35">
        <v>19.8</v>
      </c>
      <c r="G10" s="37">
        <f t="shared" si="0"/>
        <v>1.32</v>
      </c>
      <c r="H10" s="37">
        <f t="shared" si="1"/>
        <v>2.2</v>
      </c>
    </row>
    <row r="11" spans="1:8" ht="31.5" hidden="1">
      <c r="A11" s="82"/>
      <c r="B11" s="184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82"/>
      <c r="B12" s="184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82"/>
      <c r="B13" s="184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82"/>
      <c r="B14" s="184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.75" hidden="1">
      <c r="A15" s="82"/>
      <c r="B15" s="184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hidden="1">
      <c r="A16" s="82"/>
      <c r="B16" s="184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48" customHeight="1">
      <c r="A17" s="82"/>
      <c r="B17" s="184" t="s">
        <v>322</v>
      </c>
      <c r="C17" s="85"/>
      <c r="D17" s="35">
        <v>0</v>
      </c>
      <c r="E17" s="35">
        <v>0</v>
      </c>
      <c r="F17" s="35">
        <v>303.8</v>
      </c>
      <c r="G17" s="37">
        <v>0</v>
      </c>
      <c r="H17" s="37">
        <v>0</v>
      </c>
    </row>
    <row r="18" spans="1:8" ht="18.75" customHeight="1" hidden="1">
      <c r="A18" s="82"/>
      <c r="B18" s="184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1" customHeight="1" hidden="1">
      <c r="A19" s="82"/>
      <c r="B19" s="184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30.75" customHeight="1">
      <c r="A20" s="82"/>
      <c r="B20" s="184" t="s">
        <v>309</v>
      </c>
      <c r="C20" s="85"/>
      <c r="D20" s="35">
        <v>5</v>
      </c>
      <c r="E20" s="35">
        <v>3</v>
      </c>
      <c r="F20" s="35">
        <v>38.8</v>
      </c>
      <c r="G20" s="37">
        <f t="shared" si="0"/>
        <v>7.76</v>
      </c>
      <c r="H20" s="37">
        <f t="shared" si="1"/>
        <v>12.933333333333332</v>
      </c>
    </row>
    <row r="21" spans="1:8" ht="30.75" customHeight="1">
      <c r="A21" s="82"/>
      <c r="B21" s="184" t="s">
        <v>327</v>
      </c>
      <c r="C21" s="85"/>
      <c r="D21" s="35"/>
      <c r="E21" s="35"/>
      <c r="F21" s="35">
        <v>3.1</v>
      </c>
      <c r="G21" s="37">
        <v>0</v>
      </c>
      <c r="H21" s="37">
        <v>0</v>
      </c>
    </row>
    <row r="22" spans="1:8" ht="31.5">
      <c r="A22" s="82"/>
      <c r="B22" s="188" t="s">
        <v>68</v>
      </c>
      <c r="C22" s="86"/>
      <c r="D22" s="35">
        <f>D23+D24+D25+D28+D27+D26</f>
        <v>780.9</v>
      </c>
      <c r="E22" s="35">
        <f>E23+E24+E25+E28+E27+E26</f>
        <v>593.2</v>
      </c>
      <c r="F22" s="35">
        <f>F23+F24+F25+F28+F27+F26</f>
        <v>444.2</v>
      </c>
      <c r="G22" s="37">
        <f t="shared" si="0"/>
        <v>0.5688308362146242</v>
      </c>
      <c r="H22" s="37">
        <f t="shared" si="1"/>
        <v>0.74881995954147</v>
      </c>
    </row>
    <row r="23" spans="1:8" ht="18.75">
      <c r="A23" s="82"/>
      <c r="B23" s="184" t="s">
        <v>20</v>
      </c>
      <c r="C23" s="85"/>
      <c r="D23" s="35">
        <v>123.6</v>
      </c>
      <c r="E23" s="35">
        <v>92.7</v>
      </c>
      <c r="F23" s="35">
        <v>78.9</v>
      </c>
      <c r="G23" s="37">
        <f t="shared" si="0"/>
        <v>0.6383495145631068</v>
      </c>
      <c r="H23" s="37">
        <f t="shared" si="1"/>
        <v>0.8511326860841424</v>
      </c>
    </row>
    <row r="24" spans="1:8" ht="18.75">
      <c r="A24" s="82"/>
      <c r="B24" s="184" t="s">
        <v>86</v>
      </c>
      <c r="C24" s="85"/>
      <c r="D24" s="35">
        <v>207.3</v>
      </c>
      <c r="E24" s="35">
        <v>155.5</v>
      </c>
      <c r="F24" s="35">
        <v>125.3</v>
      </c>
      <c r="G24" s="37">
        <f t="shared" si="0"/>
        <v>0.6044380125422093</v>
      </c>
      <c r="H24" s="37">
        <f t="shared" si="1"/>
        <v>0.8057877813504823</v>
      </c>
    </row>
    <row r="25" spans="1:8" ht="94.5" hidden="1">
      <c r="A25" s="82"/>
      <c r="B25" s="184" t="s">
        <v>449</v>
      </c>
      <c r="C25" s="85"/>
      <c r="D25" s="35">
        <v>0</v>
      </c>
      <c r="E25" s="35">
        <v>0</v>
      </c>
      <c r="F25" s="35">
        <v>0</v>
      </c>
      <c r="G25" s="37" t="e">
        <f t="shared" si="0"/>
        <v>#DIV/0!</v>
      </c>
      <c r="H25" s="37" t="e">
        <f t="shared" si="1"/>
        <v>#DIV/0!</v>
      </c>
    </row>
    <row r="26" spans="1:8" ht="78.75">
      <c r="A26" s="82"/>
      <c r="B26" s="184" t="s">
        <v>578</v>
      </c>
      <c r="C26" s="85"/>
      <c r="D26" s="35">
        <v>300</v>
      </c>
      <c r="E26" s="35">
        <v>195</v>
      </c>
      <c r="F26" s="35">
        <v>90</v>
      </c>
      <c r="G26" s="37">
        <f t="shared" si="0"/>
        <v>0.3</v>
      </c>
      <c r="H26" s="37">
        <f t="shared" si="1"/>
        <v>0.46153846153846156</v>
      </c>
    </row>
    <row r="27" spans="1:8" ht="47.25">
      <c r="A27" s="82"/>
      <c r="B27" s="184" t="s">
        <v>486</v>
      </c>
      <c r="C27" s="85"/>
      <c r="D27" s="35">
        <v>135</v>
      </c>
      <c r="E27" s="35">
        <v>135</v>
      </c>
      <c r="F27" s="35">
        <v>135</v>
      </c>
      <c r="G27" s="37">
        <f t="shared" si="0"/>
        <v>1</v>
      </c>
      <c r="H27" s="37">
        <f t="shared" si="1"/>
        <v>1</v>
      </c>
    </row>
    <row r="28" spans="1:8" ht="26.25" customHeight="1">
      <c r="A28" s="82"/>
      <c r="B28" s="184" t="s">
        <v>488</v>
      </c>
      <c r="C28" s="85"/>
      <c r="D28" s="35">
        <v>15</v>
      </c>
      <c r="E28" s="35">
        <v>15</v>
      </c>
      <c r="F28" s="35">
        <v>15</v>
      </c>
      <c r="G28" s="37">
        <f t="shared" si="0"/>
        <v>1</v>
      </c>
      <c r="H28" s="37">
        <f t="shared" si="1"/>
        <v>1</v>
      </c>
    </row>
    <row r="29" spans="1:8" ht="18.75">
      <c r="A29" s="87"/>
      <c r="B29" s="188" t="s">
        <v>23</v>
      </c>
      <c r="C29" s="88"/>
      <c r="D29" s="35">
        <f>D4+D22</f>
        <v>5727.599999999999</v>
      </c>
      <c r="E29" s="35">
        <f>E4+E22</f>
        <v>2897.8999999999996</v>
      </c>
      <c r="F29" s="35">
        <f>F4+F22</f>
        <v>4531.400000000001</v>
      </c>
      <c r="G29" s="37">
        <f t="shared" si="0"/>
        <v>0.7911516167330123</v>
      </c>
      <c r="H29" s="37">
        <f t="shared" si="1"/>
        <v>1.5636840470685673</v>
      </c>
    </row>
    <row r="30" spans="1:8" ht="18.75" hidden="1">
      <c r="A30" s="82"/>
      <c r="B30" s="184" t="s">
        <v>92</v>
      </c>
      <c r="C30" s="85"/>
      <c r="D30" s="35">
        <f>D4</f>
        <v>4946.7</v>
      </c>
      <c r="E30" s="35">
        <f>E4</f>
        <v>2304.7</v>
      </c>
      <c r="F30" s="35">
        <f>F4</f>
        <v>4087.2000000000007</v>
      </c>
      <c r="G30" s="37">
        <f>F30/D30</f>
        <v>0.8262478015646797</v>
      </c>
      <c r="H30" s="37">
        <f>F30/E30</f>
        <v>1.7734195339957484</v>
      </c>
    </row>
    <row r="31" spans="1:8" ht="12.75">
      <c r="A31" s="202"/>
      <c r="B31" s="215"/>
      <c r="C31" s="215"/>
      <c r="D31" s="215"/>
      <c r="E31" s="215"/>
      <c r="F31" s="215"/>
      <c r="G31" s="215"/>
      <c r="H31" s="216"/>
    </row>
    <row r="32" spans="1:8" ht="15" customHeight="1">
      <c r="A32" s="217" t="s">
        <v>133</v>
      </c>
      <c r="B32" s="219" t="s">
        <v>24</v>
      </c>
      <c r="C32" s="221" t="s">
        <v>155</v>
      </c>
      <c r="D32" s="195" t="s">
        <v>3</v>
      </c>
      <c r="E32" s="200" t="s">
        <v>633</v>
      </c>
      <c r="F32" s="195" t="s">
        <v>4</v>
      </c>
      <c r="G32" s="200" t="s">
        <v>262</v>
      </c>
      <c r="H32" s="200" t="s">
        <v>634</v>
      </c>
    </row>
    <row r="33" spans="1:8" ht="41.25" customHeight="1">
      <c r="A33" s="218"/>
      <c r="B33" s="220"/>
      <c r="C33" s="222"/>
      <c r="D33" s="195"/>
      <c r="E33" s="201"/>
      <c r="F33" s="195"/>
      <c r="G33" s="201"/>
      <c r="H33" s="201"/>
    </row>
    <row r="34" spans="1:8" ht="31.5">
      <c r="A34" s="86" t="s">
        <v>56</v>
      </c>
      <c r="B34" s="188" t="s">
        <v>25</v>
      </c>
      <c r="C34" s="86"/>
      <c r="D34" s="36">
        <f>D35+D36+D39+D40+D37</f>
        <v>3801.7</v>
      </c>
      <c r="E34" s="36">
        <f>E35+E36+E39+E40+E37</f>
        <v>2730.1</v>
      </c>
      <c r="F34" s="36">
        <f>F35+F36+F39+F40+F37</f>
        <v>2071.7</v>
      </c>
      <c r="G34" s="37">
        <f>F34/D34</f>
        <v>0.5449404213904305</v>
      </c>
      <c r="H34" s="37">
        <f>F34/E34</f>
        <v>0.7588366726493535</v>
      </c>
    </row>
    <row r="35" spans="1:8" ht="18.75" hidden="1">
      <c r="A35" s="85" t="s">
        <v>57</v>
      </c>
      <c r="B35" s="184" t="s">
        <v>87</v>
      </c>
      <c r="C35" s="85"/>
      <c r="D35" s="35">
        <v>0</v>
      </c>
      <c r="E35" s="35">
        <v>0</v>
      </c>
      <c r="F35" s="35">
        <v>0</v>
      </c>
      <c r="G35" s="37" t="e">
        <f aca="true" t="shared" si="2" ref="G35:G97">F35/D35</f>
        <v>#DIV/0!</v>
      </c>
      <c r="H35" s="37" t="e">
        <f aca="true" t="shared" si="3" ref="H35:H97">F35/E35</f>
        <v>#DIV/0!</v>
      </c>
    </row>
    <row r="36" spans="1:8" ht="96" customHeight="1">
      <c r="A36" s="85" t="s">
        <v>59</v>
      </c>
      <c r="B36" s="184" t="s">
        <v>136</v>
      </c>
      <c r="C36" s="85" t="s">
        <v>59</v>
      </c>
      <c r="D36" s="35">
        <v>3715.2</v>
      </c>
      <c r="E36" s="35">
        <v>2696</v>
      </c>
      <c r="F36" s="35">
        <v>2047.2</v>
      </c>
      <c r="G36" s="37">
        <f t="shared" si="2"/>
        <v>0.5510335917312662</v>
      </c>
      <c r="H36" s="37">
        <f t="shared" si="3"/>
        <v>0.7593471810089021</v>
      </c>
    </row>
    <row r="37" spans="1:8" ht="33" customHeight="1" hidden="1">
      <c r="A37" s="85" t="s">
        <v>157</v>
      </c>
      <c r="B37" s="184" t="s">
        <v>261</v>
      </c>
      <c r="C37" s="85" t="s">
        <v>157</v>
      </c>
      <c r="D37" s="35">
        <f>D38</f>
        <v>0</v>
      </c>
      <c r="E37" s="35">
        <f>E38</f>
        <v>0</v>
      </c>
      <c r="F37" s="35">
        <f>F38</f>
        <v>0</v>
      </c>
      <c r="G37" s="37" t="e">
        <f t="shared" si="2"/>
        <v>#DIV/0!</v>
      </c>
      <c r="H37" s="37" t="e">
        <f t="shared" si="3"/>
        <v>#DIV/0!</v>
      </c>
    </row>
    <row r="38" spans="1:8" ht="48.75" customHeight="1" hidden="1">
      <c r="A38" s="85"/>
      <c r="B38" s="184" t="s">
        <v>289</v>
      </c>
      <c r="C38" s="85" t="s">
        <v>288</v>
      </c>
      <c r="D38" s="35">
        <v>0</v>
      </c>
      <c r="E38" s="35">
        <v>0</v>
      </c>
      <c r="F38" s="35">
        <v>0</v>
      </c>
      <c r="G38" s="37" t="e">
        <f t="shared" si="2"/>
        <v>#DIV/0!</v>
      </c>
      <c r="H38" s="37" t="e">
        <f t="shared" si="3"/>
        <v>#DIV/0!</v>
      </c>
    </row>
    <row r="39" spans="1:8" ht="27.75" customHeight="1">
      <c r="A39" s="85" t="s">
        <v>61</v>
      </c>
      <c r="B39" s="184" t="s">
        <v>27</v>
      </c>
      <c r="C39" s="85"/>
      <c r="D39" s="35">
        <v>50</v>
      </c>
      <c r="E39" s="35">
        <v>0</v>
      </c>
      <c r="F39" s="35">
        <v>0</v>
      </c>
      <c r="G39" s="37">
        <f t="shared" si="2"/>
        <v>0</v>
      </c>
      <c r="H39" s="37">
        <v>0</v>
      </c>
    </row>
    <row r="40" spans="1:8" ht="31.5">
      <c r="A40" s="85" t="s">
        <v>110</v>
      </c>
      <c r="B40" s="184" t="s">
        <v>103</v>
      </c>
      <c r="C40" s="85"/>
      <c r="D40" s="35">
        <f>D41+D42+D44+D43</f>
        <v>36.5</v>
      </c>
      <c r="E40" s="35">
        <f>E41+E42+E44+E43</f>
        <v>34.1</v>
      </c>
      <c r="F40" s="35">
        <f>F41+F42+F44+F43</f>
        <v>24.5</v>
      </c>
      <c r="G40" s="37">
        <f t="shared" si="2"/>
        <v>0.6712328767123288</v>
      </c>
      <c r="H40" s="37">
        <f t="shared" si="3"/>
        <v>0.7184750733137829</v>
      </c>
    </row>
    <row r="41" spans="1:9" s="8" customFormat="1" ht="31.5">
      <c r="A41" s="89"/>
      <c r="B41" s="41" t="s">
        <v>96</v>
      </c>
      <c r="C41" s="89" t="s">
        <v>192</v>
      </c>
      <c r="D41" s="34">
        <v>5</v>
      </c>
      <c r="E41" s="34">
        <v>2.6</v>
      </c>
      <c r="F41" s="34">
        <v>2</v>
      </c>
      <c r="G41" s="37">
        <f t="shared" si="2"/>
        <v>0.4</v>
      </c>
      <c r="H41" s="37">
        <f t="shared" si="3"/>
        <v>0.7692307692307692</v>
      </c>
      <c r="I41" s="27"/>
    </row>
    <row r="42" spans="1:9" s="8" customFormat="1" ht="47.25">
      <c r="A42" s="89"/>
      <c r="B42" s="41" t="s">
        <v>160</v>
      </c>
      <c r="C42" s="89" t="s">
        <v>201</v>
      </c>
      <c r="D42" s="34">
        <v>31.5</v>
      </c>
      <c r="E42" s="34">
        <v>31.5</v>
      </c>
      <c r="F42" s="34">
        <v>22.5</v>
      </c>
      <c r="G42" s="37">
        <f t="shared" si="2"/>
        <v>0.7142857142857143</v>
      </c>
      <c r="H42" s="37">
        <f t="shared" si="3"/>
        <v>0.7142857142857143</v>
      </c>
      <c r="I42" s="27"/>
    </row>
    <row r="43" spans="1:9" s="8" customFormat="1" ht="31.5" hidden="1">
      <c r="A43" s="89"/>
      <c r="B43" s="41" t="s">
        <v>276</v>
      </c>
      <c r="C43" s="89" t="s">
        <v>229</v>
      </c>
      <c r="D43" s="34"/>
      <c r="E43" s="34"/>
      <c r="F43" s="34"/>
      <c r="G43" s="37" t="e">
        <f t="shared" si="2"/>
        <v>#DIV/0!</v>
      </c>
      <c r="H43" s="37" t="e">
        <f t="shared" si="3"/>
        <v>#DIV/0!</v>
      </c>
      <c r="I43" s="27"/>
    </row>
    <row r="44" spans="1:9" s="8" customFormat="1" ht="47.25" hidden="1">
      <c r="A44" s="89"/>
      <c r="B44" s="41" t="s">
        <v>254</v>
      </c>
      <c r="C44" s="89" t="s">
        <v>253</v>
      </c>
      <c r="D44" s="34"/>
      <c r="E44" s="34"/>
      <c r="F44" s="34"/>
      <c r="G44" s="37" t="e">
        <f t="shared" si="2"/>
        <v>#DIV/0!</v>
      </c>
      <c r="H44" s="37" t="e">
        <f t="shared" si="3"/>
        <v>#DIV/0!</v>
      </c>
      <c r="I44" s="27"/>
    </row>
    <row r="45" spans="1:8" ht="18.75">
      <c r="A45" s="86" t="s">
        <v>93</v>
      </c>
      <c r="B45" s="188" t="s">
        <v>88</v>
      </c>
      <c r="C45" s="86"/>
      <c r="D45" s="35">
        <f>D46</f>
        <v>207.3</v>
      </c>
      <c r="E45" s="35">
        <f>E46</f>
        <v>155.5</v>
      </c>
      <c r="F45" s="35">
        <f>F46</f>
        <v>125.3</v>
      </c>
      <c r="G45" s="37">
        <f t="shared" si="2"/>
        <v>0.6044380125422093</v>
      </c>
      <c r="H45" s="37">
        <f t="shared" si="3"/>
        <v>0.8057877813504823</v>
      </c>
    </row>
    <row r="46" spans="1:8" ht="51.75" customHeight="1">
      <c r="A46" s="85" t="s">
        <v>94</v>
      </c>
      <c r="B46" s="184" t="s">
        <v>140</v>
      </c>
      <c r="C46" s="85" t="s">
        <v>471</v>
      </c>
      <c r="D46" s="35">
        <v>207.3</v>
      </c>
      <c r="E46" s="35">
        <v>155.5</v>
      </c>
      <c r="F46" s="35">
        <v>125.3</v>
      </c>
      <c r="G46" s="37">
        <f t="shared" si="2"/>
        <v>0.6044380125422093</v>
      </c>
      <c r="H46" s="37">
        <f t="shared" si="3"/>
        <v>0.8057877813504823</v>
      </c>
    </row>
    <row r="47" spans="1:8" ht="31.5">
      <c r="A47" s="86" t="s">
        <v>62</v>
      </c>
      <c r="B47" s="188" t="s">
        <v>30</v>
      </c>
      <c r="C47" s="86"/>
      <c r="D47" s="36">
        <f>D48+D55</f>
        <v>181</v>
      </c>
      <c r="E47" s="36">
        <f>E48+E55</f>
        <v>181</v>
      </c>
      <c r="F47" s="36">
        <f>F48+F55</f>
        <v>45.8</v>
      </c>
      <c r="G47" s="37">
        <f t="shared" si="2"/>
        <v>0.25303867403314917</v>
      </c>
      <c r="H47" s="37">
        <f t="shared" si="3"/>
        <v>0.25303867403314917</v>
      </c>
    </row>
    <row r="48" spans="1:8" ht="31.5">
      <c r="A48" s="85" t="s">
        <v>95</v>
      </c>
      <c r="B48" s="184" t="s">
        <v>90</v>
      </c>
      <c r="C48" s="85"/>
      <c r="D48" s="35">
        <f>D49</f>
        <v>161</v>
      </c>
      <c r="E48" s="35">
        <f>E49</f>
        <v>161</v>
      </c>
      <c r="F48" s="35">
        <f>F49</f>
        <v>45.8</v>
      </c>
      <c r="G48" s="37">
        <f t="shared" si="2"/>
        <v>0.28447204968944095</v>
      </c>
      <c r="H48" s="37">
        <f t="shared" si="3"/>
        <v>0.28447204968944095</v>
      </c>
    </row>
    <row r="49" spans="1:9" s="8" customFormat="1" ht="85.5" customHeight="1">
      <c r="A49" s="89"/>
      <c r="B49" s="41" t="s">
        <v>590</v>
      </c>
      <c r="C49" s="89" t="s">
        <v>592</v>
      </c>
      <c r="D49" s="34">
        <f>D50+D51+D52+D53+D54</f>
        <v>161</v>
      </c>
      <c r="E49" s="34">
        <f>E50+E51+E52+E53+E54</f>
        <v>161</v>
      </c>
      <c r="F49" s="34">
        <f>F50+F51+F52+F53+F54</f>
        <v>45.8</v>
      </c>
      <c r="G49" s="37">
        <f t="shared" si="2"/>
        <v>0.28447204968944095</v>
      </c>
      <c r="H49" s="37">
        <f t="shared" si="3"/>
        <v>0.28447204968944095</v>
      </c>
      <c r="I49" s="27"/>
    </row>
    <row r="50" spans="1:9" s="8" customFormat="1" ht="67.5" customHeight="1">
      <c r="A50" s="89"/>
      <c r="B50" s="41" t="s">
        <v>598</v>
      </c>
      <c r="C50" s="159" t="s">
        <v>593</v>
      </c>
      <c r="D50" s="34">
        <v>100</v>
      </c>
      <c r="E50" s="34">
        <v>100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65.25" customHeight="1">
      <c r="A51" s="89"/>
      <c r="B51" s="41" t="s">
        <v>599</v>
      </c>
      <c r="C51" s="159" t="s">
        <v>594</v>
      </c>
      <c r="D51" s="34">
        <v>4</v>
      </c>
      <c r="E51" s="34">
        <v>4</v>
      </c>
      <c r="F51" s="34"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68.25" customHeight="1">
      <c r="A52" s="89"/>
      <c r="B52" s="41" t="s">
        <v>600</v>
      </c>
      <c r="C52" s="159" t="s">
        <v>595</v>
      </c>
      <c r="D52" s="34">
        <v>19</v>
      </c>
      <c r="E52" s="34">
        <v>19</v>
      </c>
      <c r="F52" s="34">
        <v>10.8</v>
      </c>
      <c r="G52" s="37">
        <f t="shared" si="2"/>
        <v>0.5684210526315789</v>
      </c>
      <c r="H52" s="37">
        <f t="shared" si="3"/>
        <v>0.5684210526315789</v>
      </c>
      <c r="I52" s="27"/>
    </row>
    <row r="53" spans="1:9" s="8" customFormat="1" ht="65.25" customHeight="1">
      <c r="A53" s="89"/>
      <c r="B53" s="41" t="s">
        <v>601</v>
      </c>
      <c r="C53" s="159" t="s">
        <v>596</v>
      </c>
      <c r="D53" s="34">
        <v>35</v>
      </c>
      <c r="E53" s="34">
        <v>35</v>
      </c>
      <c r="F53" s="34">
        <v>35</v>
      </c>
      <c r="G53" s="37">
        <f t="shared" si="2"/>
        <v>1</v>
      </c>
      <c r="H53" s="37">
        <f t="shared" si="3"/>
        <v>1</v>
      </c>
      <c r="I53" s="27"/>
    </row>
    <row r="54" spans="1:9" s="8" customFormat="1" ht="31.5" customHeight="1">
      <c r="A54" s="89"/>
      <c r="B54" s="41" t="s">
        <v>602</v>
      </c>
      <c r="C54" s="159" t="s">
        <v>597</v>
      </c>
      <c r="D54" s="34">
        <v>3</v>
      </c>
      <c r="E54" s="34">
        <v>3</v>
      </c>
      <c r="F54" s="34">
        <v>0</v>
      </c>
      <c r="G54" s="37">
        <f t="shared" si="2"/>
        <v>0</v>
      </c>
      <c r="H54" s="37">
        <f t="shared" si="3"/>
        <v>0</v>
      </c>
      <c r="I54" s="27"/>
    </row>
    <row r="55" spans="1:9" s="8" customFormat="1" ht="56.25" customHeight="1">
      <c r="A55" s="89" t="s">
        <v>132</v>
      </c>
      <c r="B55" s="184" t="s">
        <v>142</v>
      </c>
      <c r="C55" s="159"/>
      <c r="D55" s="34">
        <f>D56</f>
        <v>20</v>
      </c>
      <c r="E55" s="34">
        <f>E56</f>
        <v>20</v>
      </c>
      <c r="F55" s="34">
        <f>F56</f>
        <v>0</v>
      </c>
      <c r="G55" s="37">
        <f t="shared" si="2"/>
        <v>0</v>
      </c>
      <c r="H55" s="37">
        <f t="shared" si="3"/>
        <v>0</v>
      </c>
      <c r="I55" s="27"/>
    </row>
    <row r="56" spans="1:9" s="8" customFormat="1" ht="37.5" customHeight="1">
      <c r="A56" s="89"/>
      <c r="B56" s="184" t="s">
        <v>276</v>
      </c>
      <c r="C56" s="159">
        <v>9140008600</v>
      </c>
      <c r="D56" s="34">
        <v>20</v>
      </c>
      <c r="E56" s="34">
        <v>20</v>
      </c>
      <c r="F56" s="34">
        <v>0</v>
      </c>
      <c r="G56" s="37">
        <f t="shared" si="2"/>
        <v>0</v>
      </c>
      <c r="H56" s="37">
        <f t="shared" si="3"/>
        <v>0</v>
      </c>
      <c r="I56" s="27"/>
    </row>
    <row r="57" spans="1:9" s="7" customFormat="1" ht="31.5">
      <c r="A57" s="86" t="s">
        <v>63</v>
      </c>
      <c r="B57" s="188" t="s">
        <v>31</v>
      </c>
      <c r="C57" s="86"/>
      <c r="D57" s="36">
        <f>D58</f>
        <v>153</v>
      </c>
      <c r="E57" s="36">
        <f>E58</f>
        <v>127.1</v>
      </c>
      <c r="F57" s="36">
        <f>F58</f>
        <v>35</v>
      </c>
      <c r="G57" s="37">
        <f t="shared" si="2"/>
        <v>0.22875816993464052</v>
      </c>
      <c r="H57" s="37">
        <f t="shared" si="3"/>
        <v>0.2753737214791503</v>
      </c>
      <c r="I57" s="28"/>
    </row>
    <row r="58" spans="1:8" ht="31.5">
      <c r="A58" s="90" t="s">
        <v>64</v>
      </c>
      <c r="B58" s="57" t="s">
        <v>105</v>
      </c>
      <c r="C58" s="85"/>
      <c r="D58" s="35">
        <f>D59+D60</f>
        <v>153</v>
      </c>
      <c r="E58" s="35">
        <f>E59+E60</f>
        <v>127.1</v>
      </c>
      <c r="F58" s="35">
        <f>F59+F60</f>
        <v>35</v>
      </c>
      <c r="G58" s="37">
        <f t="shared" si="2"/>
        <v>0.22875816993464052</v>
      </c>
      <c r="H58" s="37">
        <f t="shared" si="3"/>
        <v>0.2753737214791503</v>
      </c>
    </row>
    <row r="59" spans="1:9" s="8" customFormat="1" ht="94.5">
      <c r="A59" s="89"/>
      <c r="B59" s="53" t="s">
        <v>406</v>
      </c>
      <c r="C59" s="89" t="s">
        <v>405</v>
      </c>
      <c r="D59" s="34">
        <v>3</v>
      </c>
      <c r="E59" s="34">
        <v>2.1</v>
      </c>
      <c r="F59" s="34">
        <v>0</v>
      </c>
      <c r="G59" s="37">
        <f t="shared" si="2"/>
        <v>0</v>
      </c>
      <c r="H59" s="37">
        <f t="shared" si="3"/>
        <v>0</v>
      </c>
      <c r="I59" s="27"/>
    </row>
    <row r="60" spans="1:9" s="8" customFormat="1" ht="31.5">
      <c r="A60" s="89"/>
      <c r="B60" s="53" t="s">
        <v>105</v>
      </c>
      <c r="C60" s="89" t="s">
        <v>205</v>
      </c>
      <c r="D60" s="34">
        <v>150</v>
      </c>
      <c r="E60" s="34">
        <v>125</v>
      </c>
      <c r="F60" s="34">
        <v>35</v>
      </c>
      <c r="G60" s="37">
        <f t="shared" si="2"/>
        <v>0.23333333333333334</v>
      </c>
      <c r="H60" s="37">
        <f t="shared" si="3"/>
        <v>0.28</v>
      </c>
      <c r="I60" s="27"/>
    </row>
    <row r="61" spans="1:8" ht="31.5">
      <c r="A61" s="91" t="s">
        <v>65</v>
      </c>
      <c r="B61" s="188" t="s">
        <v>32</v>
      </c>
      <c r="C61" s="86"/>
      <c r="D61" s="36">
        <f>D62</f>
        <v>2831.1</v>
      </c>
      <c r="E61" s="36">
        <f>E62</f>
        <v>2490.3</v>
      </c>
      <c r="F61" s="36">
        <f>F62</f>
        <v>1684.4999999999998</v>
      </c>
      <c r="G61" s="37">
        <f t="shared" si="2"/>
        <v>0.5949984105118151</v>
      </c>
      <c r="H61" s="37">
        <f t="shared" si="3"/>
        <v>0.6764245271654016</v>
      </c>
    </row>
    <row r="62" spans="1:8" ht="18.75">
      <c r="A62" s="86" t="s">
        <v>35</v>
      </c>
      <c r="B62" s="188" t="s">
        <v>36</v>
      </c>
      <c r="C62" s="86"/>
      <c r="D62" s="36">
        <f>D63+D79</f>
        <v>2831.1</v>
      </c>
      <c r="E62" s="36">
        <f>E63+E79</f>
        <v>2490.3</v>
      </c>
      <c r="F62" s="36">
        <f>F63+F79</f>
        <v>1684.4999999999998</v>
      </c>
      <c r="G62" s="37">
        <f t="shared" si="2"/>
        <v>0.5949984105118151</v>
      </c>
      <c r="H62" s="37">
        <f t="shared" si="3"/>
        <v>0.6764245271654016</v>
      </c>
    </row>
    <row r="63" spans="1:8" ht="63">
      <c r="A63" s="85"/>
      <c r="B63" s="184" t="s">
        <v>377</v>
      </c>
      <c r="C63" s="85" t="s">
        <v>404</v>
      </c>
      <c r="D63" s="35">
        <f>D65+D66+D67+D68+D69+D70+D71+D72+D73+D74+D75+D76+D77+D78</f>
        <v>2331.1</v>
      </c>
      <c r="E63" s="35">
        <f>E65+E66+E67+E68+E69+E70+E71+E72+E73+E74+E75+E76+E77+E78</f>
        <v>2095.3</v>
      </c>
      <c r="F63" s="35">
        <f>F65+F66+F67+F68+F69+F70+F71+F72+F73+F74+F75+F76+F77+F78</f>
        <v>1444.4999999999998</v>
      </c>
      <c r="G63" s="37">
        <f t="shared" si="2"/>
        <v>0.6196645360559392</v>
      </c>
      <c r="H63" s="37">
        <f t="shared" si="3"/>
        <v>0.6894000859065526</v>
      </c>
    </row>
    <row r="64" spans="1:8" ht="18.75" hidden="1">
      <c r="A64" s="85"/>
      <c r="B64" s="41"/>
      <c r="C64" s="89"/>
      <c r="D64" s="34"/>
      <c r="E64" s="34"/>
      <c r="F64" s="34"/>
      <c r="G64" s="37" t="e">
        <f t="shared" si="2"/>
        <v>#DIV/0!</v>
      </c>
      <c r="H64" s="37" t="e">
        <f t="shared" si="3"/>
        <v>#DIV/0!</v>
      </c>
    </row>
    <row r="65" spans="1:8" ht="31.5">
      <c r="A65" s="85"/>
      <c r="B65" s="41" t="s">
        <v>376</v>
      </c>
      <c r="C65" s="89" t="s">
        <v>375</v>
      </c>
      <c r="D65" s="34">
        <v>42.5</v>
      </c>
      <c r="E65" s="34">
        <v>42.5</v>
      </c>
      <c r="F65" s="34">
        <v>38.4</v>
      </c>
      <c r="G65" s="37">
        <f t="shared" si="2"/>
        <v>0.9035294117647058</v>
      </c>
      <c r="H65" s="37">
        <f t="shared" si="3"/>
        <v>0.9035294117647058</v>
      </c>
    </row>
    <row r="66" spans="1:8" ht="37.5" customHeight="1">
      <c r="A66" s="85"/>
      <c r="B66" s="41" t="s">
        <v>381</v>
      </c>
      <c r="C66" s="89" t="s">
        <v>380</v>
      </c>
      <c r="D66" s="34">
        <v>10</v>
      </c>
      <c r="E66" s="34">
        <v>10</v>
      </c>
      <c r="F66" s="34">
        <v>10</v>
      </c>
      <c r="G66" s="37">
        <f t="shared" si="2"/>
        <v>1</v>
      </c>
      <c r="H66" s="37">
        <f t="shared" si="3"/>
        <v>1</v>
      </c>
    </row>
    <row r="67" spans="1:8" ht="31.5">
      <c r="A67" s="85"/>
      <c r="B67" s="41" t="s">
        <v>383</v>
      </c>
      <c r="C67" s="89" t="s">
        <v>382</v>
      </c>
      <c r="D67" s="34">
        <v>340</v>
      </c>
      <c r="E67" s="34">
        <v>315</v>
      </c>
      <c r="F67" s="34">
        <v>289.4</v>
      </c>
      <c r="G67" s="37">
        <f t="shared" si="2"/>
        <v>0.8511764705882352</v>
      </c>
      <c r="H67" s="37">
        <f t="shared" si="3"/>
        <v>0.9187301587301586</v>
      </c>
    </row>
    <row r="68" spans="1:9" s="8" customFormat="1" ht="37.5" customHeight="1">
      <c r="A68" s="89"/>
      <c r="B68" s="41" t="s">
        <v>408</v>
      </c>
      <c r="C68" s="89" t="s">
        <v>407</v>
      </c>
      <c r="D68" s="34">
        <v>40</v>
      </c>
      <c r="E68" s="34">
        <v>40</v>
      </c>
      <c r="F68" s="34">
        <v>40</v>
      </c>
      <c r="G68" s="37">
        <f t="shared" si="2"/>
        <v>1</v>
      </c>
      <c r="H68" s="37">
        <f t="shared" si="3"/>
        <v>1</v>
      </c>
      <c r="I68" s="27"/>
    </row>
    <row r="69" spans="1:9" s="8" customFormat="1" ht="27" customHeight="1">
      <c r="A69" s="89"/>
      <c r="B69" s="41" t="s">
        <v>410</v>
      </c>
      <c r="C69" s="89" t="s">
        <v>409</v>
      </c>
      <c r="D69" s="34">
        <v>20</v>
      </c>
      <c r="E69" s="34">
        <v>20</v>
      </c>
      <c r="F69" s="34">
        <v>18</v>
      </c>
      <c r="G69" s="37">
        <f t="shared" si="2"/>
        <v>0.9</v>
      </c>
      <c r="H69" s="37">
        <f t="shared" si="3"/>
        <v>0.9</v>
      </c>
      <c r="I69" s="27"/>
    </row>
    <row r="70" spans="1:9" s="8" customFormat="1" ht="37.5" customHeight="1">
      <c r="A70" s="89"/>
      <c r="B70" s="41" t="s">
        <v>389</v>
      </c>
      <c r="C70" s="89" t="s">
        <v>388</v>
      </c>
      <c r="D70" s="34">
        <v>180</v>
      </c>
      <c r="E70" s="34">
        <v>117</v>
      </c>
      <c r="F70" s="34">
        <v>70</v>
      </c>
      <c r="G70" s="37">
        <f t="shared" si="2"/>
        <v>0.3888888888888889</v>
      </c>
      <c r="H70" s="37">
        <f t="shared" si="3"/>
        <v>0.5982905982905983</v>
      </c>
      <c r="I70" s="27"/>
    </row>
    <row r="71" spans="1:9" s="8" customFormat="1" ht="42" customHeight="1">
      <c r="A71" s="89"/>
      <c r="B71" s="41" t="s">
        <v>395</v>
      </c>
      <c r="C71" s="89" t="s">
        <v>394</v>
      </c>
      <c r="D71" s="34">
        <v>367.6</v>
      </c>
      <c r="E71" s="34">
        <v>219.8</v>
      </c>
      <c r="F71" s="34">
        <v>176.2</v>
      </c>
      <c r="G71" s="37">
        <f t="shared" si="2"/>
        <v>0.4793253536452665</v>
      </c>
      <c r="H71" s="37">
        <f t="shared" si="3"/>
        <v>0.8016378525932665</v>
      </c>
      <c r="I71" s="27"/>
    </row>
    <row r="72" spans="1:9" s="8" customFormat="1" ht="51.75" customHeight="1">
      <c r="A72" s="89"/>
      <c r="B72" s="41" t="s">
        <v>411</v>
      </c>
      <c r="C72" s="89" t="s">
        <v>412</v>
      </c>
      <c r="D72" s="34">
        <v>25</v>
      </c>
      <c r="E72" s="34">
        <v>25</v>
      </c>
      <c r="F72" s="34">
        <v>25</v>
      </c>
      <c r="G72" s="37">
        <f t="shared" si="2"/>
        <v>1</v>
      </c>
      <c r="H72" s="37">
        <f t="shared" si="3"/>
        <v>1</v>
      </c>
      <c r="I72" s="27"/>
    </row>
    <row r="73" spans="1:9" s="8" customFormat="1" ht="42" customHeight="1">
      <c r="A73" s="89"/>
      <c r="B73" s="41" t="s">
        <v>413</v>
      </c>
      <c r="C73" s="89" t="s">
        <v>414</v>
      </c>
      <c r="D73" s="34">
        <v>161</v>
      </c>
      <c r="E73" s="34">
        <v>161</v>
      </c>
      <c r="F73" s="34">
        <v>160.8</v>
      </c>
      <c r="G73" s="37">
        <f t="shared" si="2"/>
        <v>0.9987577639751554</v>
      </c>
      <c r="H73" s="37">
        <f t="shared" si="3"/>
        <v>0.9987577639751554</v>
      </c>
      <c r="I73" s="27"/>
    </row>
    <row r="74" spans="1:9" s="8" customFormat="1" ht="66" customHeight="1" hidden="1">
      <c r="A74" s="89"/>
      <c r="B74" s="41" t="s">
        <v>416</v>
      </c>
      <c r="C74" s="89" t="s">
        <v>415</v>
      </c>
      <c r="D74" s="34">
        <v>0</v>
      </c>
      <c r="E74" s="34">
        <v>0</v>
      </c>
      <c r="F74" s="34">
        <v>0</v>
      </c>
      <c r="G74" s="37" t="e">
        <f t="shared" si="2"/>
        <v>#DIV/0!</v>
      </c>
      <c r="H74" s="37" t="e">
        <f t="shared" si="3"/>
        <v>#DIV/0!</v>
      </c>
      <c r="I74" s="27"/>
    </row>
    <row r="75" spans="1:9" s="8" customFormat="1" ht="67.5" customHeight="1">
      <c r="A75" s="89"/>
      <c r="B75" s="41" t="s">
        <v>418</v>
      </c>
      <c r="C75" s="89" t="s">
        <v>417</v>
      </c>
      <c r="D75" s="34">
        <v>25</v>
      </c>
      <c r="E75" s="34">
        <v>25</v>
      </c>
      <c r="F75" s="34">
        <v>24.9</v>
      </c>
      <c r="G75" s="37">
        <f t="shared" si="2"/>
        <v>0.996</v>
      </c>
      <c r="H75" s="37">
        <f t="shared" si="3"/>
        <v>0.996</v>
      </c>
      <c r="I75" s="27"/>
    </row>
    <row r="76" spans="1:9" s="8" customFormat="1" ht="27" customHeight="1">
      <c r="A76" s="89"/>
      <c r="B76" s="41" t="s">
        <v>420</v>
      </c>
      <c r="C76" s="89" t="s">
        <v>419</v>
      </c>
      <c r="D76" s="34">
        <v>1000</v>
      </c>
      <c r="E76" s="34">
        <v>1000</v>
      </c>
      <c r="F76" s="34">
        <v>472.5</v>
      </c>
      <c r="G76" s="37">
        <f t="shared" si="2"/>
        <v>0.4725</v>
      </c>
      <c r="H76" s="37">
        <f t="shared" si="3"/>
        <v>0.4725</v>
      </c>
      <c r="I76" s="27"/>
    </row>
    <row r="77" spans="1:9" s="8" customFormat="1" ht="31.5" customHeight="1">
      <c r="A77" s="89"/>
      <c r="B77" s="41" t="s">
        <v>422</v>
      </c>
      <c r="C77" s="89" t="s">
        <v>421</v>
      </c>
      <c r="D77" s="34">
        <v>100</v>
      </c>
      <c r="E77" s="34">
        <v>100</v>
      </c>
      <c r="F77" s="34">
        <v>99.3</v>
      </c>
      <c r="G77" s="37">
        <f t="shared" si="2"/>
        <v>0.993</v>
      </c>
      <c r="H77" s="37">
        <f t="shared" si="3"/>
        <v>0.993</v>
      </c>
      <c r="I77" s="27"/>
    </row>
    <row r="78" spans="1:9" s="8" customFormat="1" ht="31.5" customHeight="1">
      <c r="A78" s="89"/>
      <c r="B78" s="41" t="s">
        <v>444</v>
      </c>
      <c r="C78" s="89" t="s">
        <v>442</v>
      </c>
      <c r="D78" s="34">
        <v>20</v>
      </c>
      <c r="E78" s="34">
        <v>20</v>
      </c>
      <c r="F78" s="34">
        <v>20</v>
      </c>
      <c r="G78" s="37">
        <f t="shared" si="2"/>
        <v>1</v>
      </c>
      <c r="H78" s="37">
        <f t="shared" si="3"/>
        <v>1</v>
      </c>
      <c r="I78" s="27"/>
    </row>
    <row r="79" spans="1:9" s="8" customFormat="1" ht="56.25" customHeight="1">
      <c r="A79" s="89"/>
      <c r="B79" s="184" t="s">
        <v>460</v>
      </c>
      <c r="C79" s="85" t="s">
        <v>461</v>
      </c>
      <c r="D79" s="35">
        <f>D81+D82+D89+D80</f>
        <v>500</v>
      </c>
      <c r="E79" s="35">
        <f>E81+E82+E89+E80</f>
        <v>395</v>
      </c>
      <c r="F79" s="35">
        <f>F81+F82+F89+F80</f>
        <v>240</v>
      </c>
      <c r="G79" s="37">
        <f t="shared" si="2"/>
        <v>0.48</v>
      </c>
      <c r="H79" s="37">
        <f t="shared" si="3"/>
        <v>0.6075949367088608</v>
      </c>
      <c r="I79" s="27"/>
    </row>
    <row r="80" spans="1:9" s="8" customFormat="1" ht="67.5" customHeight="1">
      <c r="A80" s="89"/>
      <c r="B80" s="41" t="s">
        <v>552</v>
      </c>
      <c r="C80" s="85" t="s">
        <v>550</v>
      </c>
      <c r="D80" s="35">
        <v>300</v>
      </c>
      <c r="E80" s="35">
        <v>195</v>
      </c>
      <c r="F80" s="35">
        <v>90</v>
      </c>
      <c r="G80" s="37">
        <f t="shared" si="2"/>
        <v>0.3</v>
      </c>
      <c r="H80" s="37">
        <f t="shared" si="3"/>
        <v>0.46153846153846156</v>
      </c>
      <c r="I80" s="27"/>
    </row>
    <row r="81" spans="1:8" ht="147" customHeight="1">
      <c r="A81" s="86"/>
      <c r="B81" s="41" t="s">
        <v>458</v>
      </c>
      <c r="C81" s="92" t="s">
        <v>456</v>
      </c>
      <c r="D81" s="34">
        <v>50</v>
      </c>
      <c r="E81" s="34">
        <v>50</v>
      </c>
      <c r="F81" s="34">
        <v>0</v>
      </c>
      <c r="G81" s="37">
        <f t="shared" si="2"/>
        <v>0</v>
      </c>
      <c r="H81" s="37">
        <f t="shared" si="3"/>
        <v>0</v>
      </c>
    </row>
    <row r="82" spans="1:8" ht="132.75" customHeight="1">
      <c r="A82" s="86"/>
      <c r="B82" s="41" t="s">
        <v>459</v>
      </c>
      <c r="C82" s="92" t="s">
        <v>457</v>
      </c>
      <c r="D82" s="34">
        <v>15</v>
      </c>
      <c r="E82" s="34">
        <v>15</v>
      </c>
      <c r="F82" s="34">
        <v>15</v>
      </c>
      <c r="G82" s="37">
        <f t="shared" si="2"/>
        <v>1</v>
      </c>
      <c r="H82" s="37">
        <f t="shared" si="3"/>
        <v>1</v>
      </c>
    </row>
    <row r="83" spans="1:8" ht="39" customHeight="1" hidden="1">
      <c r="A83" s="93" t="s">
        <v>108</v>
      </c>
      <c r="B83" s="186" t="s">
        <v>106</v>
      </c>
      <c r="C83" s="92" t="s">
        <v>534</v>
      </c>
      <c r="D83" s="35">
        <f aca="true" t="shared" si="4" ref="D83:F84">D84</f>
        <v>0</v>
      </c>
      <c r="E83" s="35">
        <f t="shared" si="4"/>
        <v>0</v>
      </c>
      <c r="F83" s="35">
        <f t="shared" si="4"/>
        <v>0</v>
      </c>
      <c r="G83" s="37" t="e">
        <f t="shared" si="2"/>
        <v>#DIV/0!</v>
      </c>
      <c r="H83" s="37" t="e">
        <f t="shared" si="3"/>
        <v>#DIV/0!</v>
      </c>
    </row>
    <row r="84" spans="1:8" ht="42.75" customHeight="1" hidden="1">
      <c r="A84" s="90" t="s">
        <v>102</v>
      </c>
      <c r="B84" s="57" t="s">
        <v>109</v>
      </c>
      <c r="C84" s="92" t="s">
        <v>535</v>
      </c>
      <c r="D84" s="35">
        <f t="shared" si="4"/>
        <v>0</v>
      </c>
      <c r="E84" s="35">
        <f t="shared" si="4"/>
        <v>0</v>
      </c>
      <c r="F84" s="35">
        <f t="shared" si="4"/>
        <v>0</v>
      </c>
      <c r="G84" s="37" t="e">
        <f t="shared" si="2"/>
        <v>#DIV/0!</v>
      </c>
      <c r="H84" s="37" t="e">
        <f t="shared" si="3"/>
        <v>#DIV/0!</v>
      </c>
    </row>
    <row r="85" spans="1:9" s="8" customFormat="1" ht="42" customHeight="1" hidden="1">
      <c r="A85" s="89"/>
      <c r="B85" s="41" t="s">
        <v>171</v>
      </c>
      <c r="C85" s="92" t="s">
        <v>536</v>
      </c>
      <c r="D85" s="34">
        <v>0</v>
      </c>
      <c r="E85" s="34">
        <v>0</v>
      </c>
      <c r="F85" s="34">
        <v>0</v>
      </c>
      <c r="G85" s="37" t="e">
        <f t="shared" si="2"/>
        <v>#DIV/0!</v>
      </c>
      <c r="H85" s="37" t="e">
        <f t="shared" si="3"/>
        <v>#DIV/0!</v>
      </c>
      <c r="I85" s="27"/>
    </row>
    <row r="86" spans="1:8" ht="17.25" customHeight="1" hidden="1">
      <c r="A86" s="86" t="s">
        <v>37</v>
      </c>
      <c r="B86" s="188" t="s">
        <v>38</v>
      </c>
      <c r="C86" s="92" t="s">
        <v>537</v>
      </c>
      <c r="D86" s="36">
        <f aca="true" t="shared" si="5" ref="D86:F87">D87</f>
        <v>0</v>
      </c>
      <c r="E86" s="36">
        <f t="shared" si="5"/>
        <v>0</v>
      </c>
      <c r="F86" s="36">
        <f t="shared" si="5"/>
        <v>0</v>
      </c>
      <c r="G86" s="37" t="e">
        <f t="shared" si="2"/>
        <v>#DIV/0!</v>
      </c>
      <c r="H86" s="37" t="e">
        <f t="shared" si="3"/>
        <v>#DIV/0!</v>
      </c>
    </row>
    <row r="87" spans="1:8" ht="18.75" customHeight="1" hidden="1">
      <c r="A87" s="85" t="s">
        <v>41</v>
      </c>
      <c r="B87" s="184" t="s">
        <v>42</v>
      </c>
      <c r="C87" s="92" t="s">
        <v>538</v>
      </c>
      <c r="D87" s="35">
        <f t="shared" si="5"/>
        <v>0</v>
      </c>
      <c r="E87" s="35">
        <f t="shared" si="5"/>
        <v>0</v>
      </c>
      <c r="F87" s="35">
        <f t="shared" si="5"/>
        <v>0</v>
      </c>
      <c r="G87" s="37" t="e">
        <f t="shared" si="2"/>
        <v>#DIV/0!</v>
      </c>
      <c r="H87" s="37" t="e">
        <f t="shared" si="3"/>
        <v>#DIV/0!</v>
      </c>
    </row>
    <row r="88" spans="1:9" s="8" customFormat="1" ht="39" customHeight="1" hidden="1">
      <c r="A88" s="89"/>
      <c r="B88" s="41" t="s">
        <v>169</v>
      </c>
      <c r="C88" s="92" t="s">
        <v>539</v>
      </c>
      <c r="D88" s="34">
        <v>0</v>
      </c>
      <c r="E88" s="34">
        <v>0</v>
      </c>
      <c r="F88" s="34">
        <v>0</v>
      </c>
      <c r="G88" s="37" t="e">
        <f t="shared" si="2"/>
        <v>#DIV/0!</v>
      </c>
      <c r="H88" s="37" t="e">
        <f t="shared" si="3"/>
        <v>#DIV/0!</v>
      </c>
      <c r="I88" s="27"/>
    </row>
    <row r="89" spans="1:9" s="8" customFormat="1" ht="144" customHeight="1">
      <c r="A89" s="89"/>
      <c r="B89" s="41" t="s">
        <v>466</v>
      </c>
      <c r="C89" s="92" t="s">
        <v>540</v>
      </c>
      <c r="D89" s="34">
        <v>135</v>
      </c>
      <c r="E89" s="34">
        <v>135</v>
      </c>
      <c r="F89" s="34">
        <v>135</v>
      </c>
      <c r="G89" s="37">
        <f t="shared" si="2"/>
        <v>1</v>
      </c>
      <c r="H89" s="37">
        <f t="shared" si="3"/>
        <v>1</v>
      </c>
      <c r="I89" s="27"/>
    </row>
    <row r="90" spans="1:9" s="8" customFormat="1" ht="20.25" customHeight="1">
      <c r="A90" s="85" t="s">
        <v>37</v>
      </c>
      <c r="B90" s="188" t="s">
        <v>603</v>
      </c>
      <c r="C90" s="92"/>
      <c r="D90" s="34">
        <f>D91</f>
        <v>10.8</v>
      </c>
      <c r="E90" s="34">
        <f>E91</f>
        <v>10.8</v>
      </c>
      <c r="F90" s="34">
        <f>F91</f>
        <v>4.8</v>
      </c>
      <c r="G90" s="37">
        <f t="shared" si="2"/>
        <v>0.4444444444444444</v>
      </c>
      <c r="H90" s="37">
        <f t="shared" si="3"/>
        <v>0.4444444444444444</v>
      </c>
      <c r="I90" s="27"/>
    </row>
    <row r="91" spans="1:9" s="8" customFormat="1" ht="49.5" customHeight="1">
      <c r="A91" s="85" t="s">
        <v>564</v>
      </c>
      <c r="B91" s="184" t="s">
        <v>565</v>
      </c>
      <c r="C91" s="92"/>
      <c r="D91" s="34">
        <v>10.8</v>
      </c>
      <c r="E91" s="34">
        <v>10.8</v>
      </c>
      <c r="F91" s="34">
        <v>4.8</v>
      </c>
      <c r="G91" s="37">
        <f t="shared" si="2"/>
        <v>0.4444444444444444</v>
      </c>
      <c r="H91" s="37">
        <f t="shared" si="3"/>
        <v>0.4444444444444444</v>
      </c>
      <c r="I91" s="27"/>
    </row>
    <row r="92" spans="1:8" ht="17.25" customHeight="1">
      <c r="A92" s="86">
        <v>1000</v>
      </c>
      <c r="B92" s="188" t="s">
        <v>49</v>
      </c>
      <c r="C92" s="86"/>
      <c r="D92" s="36">
        <f>D93</f>
        <v>36</v>
      </c>
      <c r="E92" s="36">
        <f>E93</f>
        <v>27</v>
      </c>
      <c r="F92" s="36">
        <f>F93</f>
        <v>21</v>
      </c>
      <c r="G92" s="37">
        <f t="shared" si="2"/>
        <v>0.5833333333333334</v>
      </c>
      <c r="H92" s="37">
        <f t="shared" si="3"/>
        <v>0.7777777777777778</v>
      </c>
    </row>
    <row r="93" spans="1:8" ht="16.5" customHeight="1">
      <c r="A93" s="85">
        <v>1001</v>
      </c>
      <c r="B93" s="184" t="s">
        <v>146</v>
      </c>
      <c r="C93" s="85" t="s">
        <v>194</v>
      </c>
      <c r="D93" s="35">
        <v>36</v>
      </c>
      <c r="E93" s="35">
        <v>27</v>
      </c>
      <c r="F93" s="35">
        <v>21</v>
      </c>
      <c r="G93" s="37">
        <f t="shared" si="2"/>
        <v>0.5833333333333334</v>
      </c>
      <c r="H93" s="37">
        <f t="shared" si="3"/>
        <v>0.7777777777777778</v>
      </c>
    </row>
    <row r="94" spans="1:8" ht="30.75" customHeight="1">
      <c r="A94" s="86"/>
      <c r="B94" s="188" t="s">
        <v>84</v>
      </c>
      <c r="C94" s="86"/>
      <c r="D94" s="35">
        <f>D95</f>
        <v>535</v>
      </c>
      <c r="E94" s="35">
        <f>E95</f>
        <v>393.3</v>
      </c>
      <c r="F94" s="35">
        <f>F95</f>
        <v>300</v>
      </c>
      <c r="G94" s="37">
        <f t="shared" si="2"/>
        <v>0.5607476635514018</v>
      </c>
      <c r="H94" s="37">
        <f t="shared" si="3"/>
        <v>0.7627765064836003</v>
      </c>
    </row>
    <row r="95" spans="1:9" s="8" customFormat="1" ht="36.75" customHeight="1">
      <c r="A95" s="89"/>
      <c r="B95" s="41" t="s">
        <v>85</v>
      </c>
      <c r="C95" s="89" t="s">
        <v>156</v>
      </c>
      <c r="D95" s="34">
        <v>535</v>
      </c>
      <c r="E95" s="34">
        <v>393.3</v>
      </c>
      <c r="F95" s="34">
        <v>300</v>
      </c>
      <c r="G95" s="37">
        <f t="shared" si="2"/>
        <v>0.5607476635514018</v>
      </c>
      <c r="H95" s="37">
        <f t="shared" si="3"/>
        <v>0.7627765064836003</v>
      </c>
      <c r="I95" s="27"/>
    </row>
    <row r="96" spans="1:8" ht="18.75">
      <c r="A96" s="86"/>
      <c r="B96" s="188" t="s">
        <v>55</v>
      </c>
      <c r="C96" s="38"/>
      <c r="D96" s="36">
        <f>D34+D45+D47+D57+D61++D83+D86+D92+D94+D90</f>
        <v>7755.900000000001</v>
      </c>
      <c r="E96" s="36">
        <f>E34+E45+E47+E57+E61++E83+E86+E92+E94+E90</f>
        <v>6115.1</v>
      </c>
      <c r="F96" s="36">
        <f>F34+F45+F47+F57+F61++F83+F86+F92+F94+F90</f>
        <v>4288.1</v>
      </c>
      <c r="G96" s="37">
        <f t="shared" si="2"/>
        <v>0.5528823218453048</v>
      </c>
      <c r="H96" s="37">
        <f t="shared" si="3"/>
        <v>0.7012313780641364</v>
      </c>
    </row>
    <row r="97" spans="1:8" ht="15.75" customHeight="1">
      <c r="A97" s="94"/>
      <c r="B97" s="184" t="s">
        <v>70</v>
      </c>
      <c r="C97" s="85"/>
      <c r="D97" s="58">
        <f>D94</f>
        <v>535</v>
      </c>
      <c r="E97" s="58">
        <f>E94</f>
        <v>393.3</v>
      </c>
      <c r="F97" s="58">
        <f>F94</f>
        <v>300</v>
      </c>
      <c r="G97" s="37">
        <f t="shared" si="2"/>
        <v>0.5607476635514018</v>
      </c>
      <c r="H97" s="37">
        <f t="shared" si="3"/>
        <v>0.7627765064836003</v>
      </c>
    </row>
    <row r="98" spans="1:10" ht="18">
      <c r="A98" s="95"/>
      <c r="J98" s="22"/>
    </row>
    <row r="99" spans="1:6" ht="18">
      <c r="A99" s="95"/>
      <c r="B99" s="63" t="s">
        <v>275</v>
      </c>
      <c r="C99" s="96"/>
      <c r="F99" s="62">
        <v>2028.3</v>
      </c>
    </row>
    <row r="100" spans="1:3" ht="18">
      <c r="A100" s="95"/>
      <c r="B100" s="63"/>
      <c r="C100" s="96"/>
    </row>
    <row r="101" spans="1:3" ht="18" hidden="1">
      <c r="A101" s="95"/>
      <c r="B101" s="63" t="s">
        <v>71</v>
      </c>
      <c r="C101" s="96"/>
    </row>
    <row r="102" spans="1:3" ht="18" hidden="1">
      <c r="A102" s="95"/>
      <c r="B102" s="63" t="s">
        <v>72</v>
      </c>
      <c r="C102" s="96"/>
    </row>
    <row r="103" spans="1:3" ht="18" hidden="1">
      <c r="A103" s="95"/>
      <c r="B103" s="63"/>
      <c r="C103" s="96"/>
    </row>
    <row r="104" spans="1:3" ht="18" hidden="1">
      <c r="A104" s="95"/>
      <c r="B104" s="63" t="s">
        <v>73</v>
      </c>
      <c r="C104" s="96"/>
    </row>
    <row r="105" spans="1:3" ht="18" hidden="1">
      <c r="A105" s="95"/>
      <c r="B105" s="63" t="s">
        <v>74</v>
      </c>
      <c r="C105" s="96"/>
    </row>
    <row r="106" spans="1:3" ht="18" hidden="1">
      <c r="A106" s="95"/>
      <c r="B106" s="63"/>
      <c r="C106" s="96"/>
    </row>
    <row r="107" spans="1:3" ht="18" hidden="1">
      <c r="A107" s="95"/>
      <c r="B107" s="63" t="s">
        <v>75</v>
      </c>
      <c r="C107" s="96"/>
    </row>
    <row r="108" spans="1:3" ht="18" hidden="1">
      <c r="A108" s="95"/>
      <c r="B108" s="63" t="s">
        <v>76</v>
      </c>
      <c r="C108" s="96"/>
    </row>
    <row r="109" spans="1:3" ht="18" hidden="1">
      <c r="A109" s="95"/>
      <c r="B109" s="63"/>
      <c r="C109" s="96"/>
    </row>
    <row r="110" spans="1:3" ht="18" hidden="1">
      <c r="A110" s="95"/>
      <c r="B110" s="63" t="s">
        <v>77</v>
      </c>
      <c r="C110" s="96"/>
    </row>
    <row r="111" spans="1:3" ht="18" hidden="1">
      <c r="A111" s="95"/>
      <c r="B111" s="63" t="s">
        <v>78</v>
      </c>
      <c r="C111" s="96"/>
    </row>
    <row r="112" spans="1:3" ht="18" hidden="1">
      <c r="A112" s="95"/>
      <c r="B112" s="63"/>
      <c r="C112" s="96"/>
    </row>
    <row r="113" spans="1:3" ht="18" hidden="1">
      <c r="A113" s="95"/>
      <c r="B113" s="63"/>
      <c r="C113" s="96"/>
    </row>
    <row r="114" spans="1:8" ht="18">
      <c r="A114" s="95"/>
      <c r="B114" s="63" t="s">
        <v>79</v>
      </c>
      <c r="C114" s="96"/>
      <c r="F114" s="61">
        <f>F99+F29-F96</f>
        <v>2271.6000000000004</v>
      </c>
      <c r="H114" s="61"/>
    </row>
    <row r="115" ht="18">
      <c r="A115" s="95"/>
    </row>
    <row r="116" spans="1:8" ht="15">
      <c r="A116" s="95"/>
      <c r="D116" s="23"/>
      <c r="E116" s="23"/>
      <c r="F116" s="23"/>
      <c r="G116" s="23"/>
      <c r="H116" s="23"/>
    </row>
    <row r="117" spans="1:8" ht="15.75">
      <c r="A117" s="95"/>
      <c r="B117" s="63" t="s">
        <v>80</v>
      </c>
      <c r="C117" s="96"/>
      <c r="D117" s="23"/>
      <c r="E117" s="23"/>
      <c r="F117" s="23"/>
      <c r="G117" s="23"/>
      <c r="H117" s="23"/>
    </row>
    <row r="118" spans="1:8" ht="15.75">
      <c r="A118" s="95"/>
      <c r="B118" s="63" t="s">
        <v>81</v>
      </c>
      <c r="C118" s="96"/>
      <c r="D118" s="23"/>
      <c r="E118" s="23"/>
      <c r="F118" s="23"/>
      <c r="G118" s="23"/>
      <c r="H118" s="23"/>
    </row>
    <row r="119" spans="1:8" ht="15.75">
      <c r="A119" s="95"/>
      <c r="B119" s="63" t="s">
        <v>82</v>
      </c>
      <c r="C119" s="96"/>
      <c r="D119" s="23"/>
      <c r="E119" s="23"/>
      <c r="F119" s="23"/>
      <c r="G119" s="23"/>
      <c r="H119" s="23"/>
    </row>
  </sheetData>
  <sheetProtection/>
  <mergeCells count="16"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  <mergeCell ref="A32:A33"/>
    <mergeCell ref="B32:B33"/>
    <mergeCell ref="D32:D33"/>
    <mergeCell ref="H32:H33"/>
    <mergeCell ref="E32:E33"/>
    <mergeCell ref="C32:C3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5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8515625" style="59" customWidth="1"/>
    <col min="2" max="2" width="38.140625" style="59" customWidth="1"/>
    <col min="3" max="3" width="12.7109375" style="95" hidden="1" customWidth="1"/>
    <col min="4" max="4" width="11.7109375" style="62" customWidth="1"/>
    <col min="5" max="5" width="12.7109375" style="62" customWidth="1"/>
    <col min="6" max="6" width="13.140625" style="62" customWidth="1"/>
    <col min="7" max="7" width="12.57421875" style="62" customWidth="1"/>
    <col min="8" max="8" width="11.140625" style="62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206" t="s">
        <v>660</v>
      </c>
      <c r="B1" s="206"/>
      <c r="C1" s="206"/>
      <c r="D1" s="206"/>
      <c r="E1" s="206"/>
      <c r="F1" s="206"/>
      <c r="G1" s="206"/>
      <c r="H1" s="206"/>
      <c r="I1" s="30"/>
    </row>
    <row r="2" spans="1:8" ht="12.75" customHeight="1">
      <c r="A2" s="183"/>
      <c r="B2" s="197" t="s">
        <v>2</v>
      </c>
      <c r="C2" s="223"/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634</v>
      </c>
    </row>
    <row r="3" spans="1:8" ht="51" customHeight="1">
      <c r="A3" s="183"/>
      <c r="B3" s="198"/>
      <c r="C3" s="224"/>
      <c r="D3" s="205"/>
      <c r="E3" s="198"/>
      <c r="F3" s="205"/>
      <c r="G3" s="198"/>
      <c r="H3" s="198"/>
    </row>
    <row r="4" spans="1:8" ht="18.75">
      <c r="A4" s="183"/>
      <c r="B4" s="188" t="s">
        <v>69</v>
      </c>
      <c r="C4" s="84"/>
      <c r="D4" s="36">
        <f>D5+D6+D7+D8+D9+D10+D11+D12+D13+D14+D15+D16+D19+D20+D21+D22+D23+D18</f>
        <v>4325</v>
      </c>
      <c r="E4" s="36">
        <f>E5+E6+E7+E8+E9+E10+E11+E12+E13+E14+E15+E16+E19+E20+E21+E22+E18</f>
        <v>1741</v>
      </c>
      <c r="F4" s="36">
        <f>F5+F7+F8+F9+F10+F17+F18+F19+F24</f>
        <v>2971.9000000000005</v>
      </c>
      <c r="G4" s="37">
        <f aca="true" t="shared" si="0" ref="G4:G33">F4/D4</f>
        <v>0.6871445086705203</v>
      </c>
      <c r="H4" s="37">
        <f aca="true" t="shared" si="1" ref="H4:H33">F4/E4</f>
        <v>1.7070074669730044</v>
      </c>
    </row>
    <row r="5" spans="1:8" ht="25.5" customHeight="1">
      <c r="A5" s="183"/>
      <c r="B5" s="57" t="s">
        <v>314</v>
      </c>
      <c r="C5" s="85"/>
      <c r="D5" s="35">
        <v>170</v>
      </c>
      <c r="E5" s="35">
        <v>90</v>
      </c>
      <c r="F5" s="35">
        <v>93.6</v>
      </c>
      <c r="G5" s="37">
        <f t="shared" si="0"/>
        <v>0.5505882352941176</v>
      </c>
      <c r="H5" s="37">
        <f t="shared" si="1"/>
        <v>1.04</v>
      </c>
    </row>
    <row r="6" spans="1:8" ht="21" customHeight="1" hidden="1">
      <c r="A6" s="183"/>
      <c r="B6" s="57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83"/>
      <c r="B7" s="57" t="s">
        <v>6</v>
      </c>
      <c r="C7" s="85"/>
      <c r="D7" s="35">
        <v>989</v>
      </c>
      <c r="E7" s="35">
        <v>789</v>
      </c>
      <c r="F7" s="35">
        <v>2027.2</v>
      </c>
      <c r="G7" s="37">
        <f t="shared" si="0"/>
        <v>2.049747219413549</v>
      </c>
      <c r="H7" s="37">
        <f t="shared" si="1"/>
        <v>2.5693282636248416</v>
      </c>
    </row>
    <row r="8" spans="1:8" ht="18.75">
      <c r="A8" s="183"/>
      <c r="B8" s="57" t="s">
        <v>325</v>
      </c>
      <c r="C8" s="85"/>
      <c r="D8" s="35">
        <v>161</v>
      </c>
      <c r="E8" s="35">
        <v>15</v>
      </c>
      <c r="F8" s="35">
        <v>58.8</v>
      </c>
      <c r="G8" s="37">
        <f t="shared" si="0"/>
        <v>0.3652173913043478</v>
      </c>
      <c r="H8" s="37">
        <f t="shared" si="1"/>
        <v>3.92</v>
      </c>
    </row>
    <row r="9" spans="1:8" ht="18.75">
      <c r="A9" s="183"/>
      <c r="B9" s="57" t="s">
        <v>8</v>
      </c>
      <c r="C9" s="85"/>
      <c r="D9" s="35">
        <v>2970</v>
      </c>
      <c r="E9" s="35">
        <v>820</v>
      </c>
      <c r="F9" s="35">
        <v>721.3</v>
      </c>
      <c r="G9" s="37">
        <f t="shared" si="0"/>
        <v>0.24286195286195283</v>
      </c>
      <c r="H9" s="37">
        <f t="shared" si="1"/>
        <v>0.8796341463414633</v>
      </c>
    </row>
    <row r="10" spans="1:8" ht="18.75">
      <c r="A10" s="183"/>
      <c r="B10" s="57" t="s">
        <v>317</v>
      </c>
      <c r="C10" s="85"/>
      <c r="D10" s="35">
        <v>15</v>
      </c>
      <c r="E10" s="35">
        <v>9</v>
      </c>
      <c r="F10" s="35">
        <v>21.9</v>
      </c>
      <c r="G10" s="37">
        <f t="shared" si="0"/>
        <v>1.46</v>
      </c>
      <c r="H10" s="37">
        <f t="shared" si="1"/>
        <v>2.433333333333333</v>
      </c>
    </row>
    <row r="11" spans="1:8" ht="31.5" hidden="1">
      <c r="A11" s="183"/>
      <c r="B11" s="57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83"/>
      <c r="B12" s="57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31.5" customHeight="1" hidden="1">
      <c r="A13" s="183"/>
      <c r="B13" s="57" t="s">
        <v>328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6.5" customHeight="1" hidden="1">
      <c r="A14" s="183"/>
      <c r="B14" s="57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83"/>
      <c r="B15" s="57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20.25" customHeight="1" hidden="1">
      <c r="A16" s="183"/>
      <c r="B16" s="57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20.25" customHeight="1">
      <c r="A17" s="183"/>
      <c r="B17" s="57" t="s">
        <v>328</v>
      </c>
      <c r="C17" s="85"/>
      <c r="D17" s="35">
        <v>0</v>
      </c>
      <c r="E17" s="35">
        <v>0</v>
      </c>
      <c r="F17" s="35">
        <v>10.5</v>
      </c>
      <c r="G17" s="37">
        <v>0</v>
      </c>
      <c r="H17" s="37">
        <v>0</v>
      </c>
    </row>
    <row r="18" spans="1:8" ht="34.5" customHeight="1">
      <c r="A18" s="183"/>
      <c r="B18" s="184" t="s">
        <v>309</v>
      </c>
      <c r="C18" s="85"/>
      <c r="D18" s="35">
        <v>10</v>
      </c>
      <c r="E18" s="35">
        <v>8</v>
      </c>
      <c r="F18" s="35">
        <v>13.5</v>
      </c>
      <c r="G18" s="37">
        <f t="shared" si="0"/>
        <v>1.35</v>
      </c>
      <c r="H18" s="37">
        <f t="shared" si="1"/>
        <v>1.6875</v>
      </c>
    </row>
    <row r="19" spans="1:8" ht="31.5">
      <c r="A19" s="183"/>
      <c r="B19" s="57" t="s">
        <v>334</v>
      </c>
      <c r="C19" s="85"/>
      <c r="D19" s="35">
        <v>10</v>
      </c>
      <c r="E19" s="35">
        <v>10</v>
      </c>
      <c r="F19" s="35">
        <v>10.1</v>
      </c>
      <c r="G19" s="37">
        <f t="shared" si="0"/>
        <v>1.01</v>
      </c>
      <c r="H19" s="37">
        <f t="shared" si="1"/>
        <v>1.01</v>
      </c>
    </row>
    <row r="20" spans="1:8" ht="31.5" hidden="1">
      <c r="A20" s="183"/>
      <c r="B20" s="184" t="s">
        <v>190</v>
      </c>
      <c r="C20" s="85"/>
      <c r="D20" s="35">
        <v>0</v>
      </c>
      <c r="E20" s="35">
        <v>0</v>
      </c>
      <c r="F20" s="35">
        <v>0</v>
      </c>
      <c r="G20" s="37" t="e">
        <f t="shared" si="0"/>
        <v>#DIV/0!</v>
      </c>
      <c r="H20" s="37" t="e">
        <f t="shared" si="1"/>
        <v>#DIV/0!</v>
      </c>
    </row>
    <row r="21" spans="1:8" ht="18.75" hidden="1">
      <c r="A21" s="183"/>
      <c r="B21" s="184" t="s">
        <v>100</v>
      </c>
      <c r="C21" s="85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18.75" hidden="1">
      <c r="A22" s="183"/>
      <c r="B22" s="184" t="s">
        <v>18</v>
      </c>
      <c r="C22" s="85"/>
      <c r="D22" s="35">
        <v>0</v>
      </c>
      <c r="E22" s="35">
        <v>0</v>
      </c>
      <c r="F22" s="35">
        <v>0</v>
      </c>
      <c r="G22" s="37" t="e">
        <f t="shared" si="0"/>
        <v>#DIV/0!</v>
      </c>
      <c r="H22" s="37" t="e">
        <f t="shared" si="1"/>
        <v>#DIV/0!</v>
      </c>
    </row>
    <row r="23" spans="1:8" ht="31.5" hidden="1">
      <c r="A23" s="183"/>
      <c r="B23" s="184" t="s">
        <v>323</v>
      </c>
      <c r="C23" s="85"/>
      <c r="D23" s="35">
        <v>0</v>
      </c>
      <c r="E23" s="35">
        <v>0</v>
      </c>
      <c r="F23" s="35">
        <v>0</v>
      </c>
      <c r="G23" s="37" t="e">
        <f t="shared" si="0"/>
        <v>#DIV/0!</v>
      </c>
      <c r="H23" s="37" t="e">
        <f t="shared" si="1"/>
        <v>#DIV/0!</v>
      </c>
    </row>
    <row r="24" spans="1:8" ht="31.5">
      <c r="A24" s="183"/>
      <c r="B24" s="184" t="s">
        <v>327</v>
      </c>
      <c r="C24" s="85"/>
      <c r="D24" s="35"/>
      <c r="E24" s="35"/>
      <c r="F24" s="35">
        <v>15</v>
      </c>
      <c r="G24" s="37">
        <v>0</v>
      </c>
      <c r="H24" s="37">
        <v>0</v>
      </c>
    </row>
    <row r="25" spans="1:8" ht="31.5">
      <c r="A25" s="183"/>
      <c r="B25" s="188" t="s">
        <v>19</v>
      </c>
      <c r="C25" s="86"/>
      <c r="D25" s="35">
        <f>D26+D27+D28+D30+D31+D29</f>
        <v>643.6</v>
      </c>
      <c r="E25" s="35">
        <f>E26+E27+E28+E30+E31+E29</f>
        <v>472.7</v>
      </c>
      <c r="F25" s="35">
        <f>F26+F27+F28+F30+F31+F29</f>
        <v>225.5</v>
      </c>
      <c r="G25" s="37">
        <f t="shared" si="0"/>
        <v>0.35037290242386576</v>
      </c>
      <c r="H25" s="37">
        <f t="shared" si="1"/>
        <v>0.477046752697271</v>
      </c>
    </row>
    <row r="26" spans="1:8" ht="18.75">
      <c r="A26" s="183"/>
      <c r="B26" s="184" t="s">
        <v>20</v>
      </c>
      <c r="C26" s="85"/>
      <c r="D26" s="35">
        <v>110.7</v>
      </c>
      <c r="E26" s="35">
        <v>83</v>
      </c>
      <c r="F26" s="35">
        <v>70.9</v>
      </c>
      <c r="G26" s="37">
        <f t="shared" si="0"/>
        <v>0.6404697380307137</v>
      </c>
      <c r="H26" s="37">
        <f t="shared" si="1"/>
        <v>0.8542168674698796</v>
      </c>
    </row>
    <row r="27" spans="1:8" ht="18.75">
      <c r="A27" s="183"/>
      <c r="B27" s="184" t="s">
        <v>86</v>
      </c>
      <c r="C27" s="85"/>
      <c r="D27" s="35">
        <v>82.9</v>
      </c>
      <c r="E27" s="35">
        <v>62.2</v>
      </c>
      <c r="F27" s="35">
        <v>54.6</v>
      </c>
      <c r="G27" s="37">
        <f t="shared" si="0"/>
        <v>0.6586248492159228</v>
      </c>
      <c r="H27" s="37">
        <f t="shared" si="1"/>
        <v>0.8778135048231511</v>
      </c>
    </row>
    <row r="28" spans="1:8" ht="87" customHeight="1" hidden="1">
      <c r="A28" s="183"/>
      <c r="B28" s="184" t="s">
        <v>449</v>
      </c>
      <c r="C28" s="85"/>
      <c r="D28" s="35">
        <v>0</v>
      </c>
      <c r="E28" s="35">
        <v>0</v>
      </c>
      <c r="F28" s="35">
        <v>0</v>
      </c>
      <c r="G28" s="37" t="e">
        <f t="shared" si="0"/>
        <v>#DIV/0!</v>
      </c>
      <c r="H28" s="37" t="e">
        <f t="shared" si="1"/>
        <v>#DIV/0!</v>
      </c>
    </row>
    <row r="29" spans="1:8" ht="87" customHeight="1">
      <c r="A29" s="183"/>
      <c r="B29" s="184" t="s">
        <v>578</v>
      </c>
      <c r="C29" s="85"/>
      <c r="D29" s="35">
        <v>350</v>
      </c>
      <c r="E29" s="35">
        <v>227.5</v>
      </c>
      <c r="F29" s="35">
        <v>0</v>
      </c>
      <c r="G29" s="37">
        <f t="shared" si="0"/>
        <v>0</v>
      </c>
      <c r="H29" s="37">
        <f t="shared" si="1"/>
        <v>0</v>
      </c>
    </row>
    <row r="30" spans="1:8" ht="48" customHeight="1">
      <c r="A30" s="183"/>
      <c r="B30" s="184" t="s">
        <v>486</v>
      </c>
      <c r="C30" s="85"/>
      <c r="D30" s="35">
        <v>85</v>
      </c>
      <c r="E30" s="35">
        <v>85</v>
      </c>
      <c r="F30" s="35">
        <v>85</v>
      </c>
      <c r="G30" s="37">
        <f t="shared" si="0"/>
        <v>1</v>
      </c>
      <c r="H30" s="37">
        <f t="shared" si="1"/>
        <v>1</v>
      </c>
    </row>
    <row r="31" spans="1:8" ht="37.5" customHeight="1">
      <c r="A31" s="183"/>
      <c r="B31" s="184" t="s">
        <v>487</v>
      </c>
      <c r="C31" s="85"/>
      <c r="D31" s="35">
        <v>15</v>
      </c>
      <c r="E31" s="35">
        <v>15</v>
      </c>
      <c r="F31" s="35">
        <v>15</v>
      </c>
      <c r="G31" s="37">
        <f t="shared" si="0"/>
        <v>1</v>
      </c>
      <c r="H31" s="37">
        <f t="shared" si="1"/>
        <v>1</v>
      </c>
    </row>
    <row r="32" spans="1:8" ht="18.75">
      <c r="A32" s="183"/>
      <c r="B32" s="188" t="s">
        <v>23</v>
      </c>
      <c r="C32" s="88"/>
      <c r="D32" s="35">
        <f>D4+D25</f>
        <v>4968.6</v>
      </c>
      <c r="E32" s="35">
        <f>E4+E25</f>
        <v>2213.7</v>
      </c>
      <c r="F32" s="35">
        <f>F4+F25</f>
        <v>3197.4000000000005</v>
      </c>
      <c r="G32" s="37">
        <f t="shared" si="0"/>
        <v>0.6435213138509842</v>
      </c>
      <c r="H32" s="37">
        <f t="shared" si="1"/>
        <v>1.4443691557121565</v>
      </c>
    </row>
    <row r="33" spans="1:8" ht="18.75" hidden="1">
      <c r="A33" s="183"/>
      <c r="B33" s="184" t="s">
        <v>92</v>
      </c>
      <c r="C33" s="85"/>
      <c r="D33" s="35">
        <f>D4</f>
        <v>4325</v>
      </c>
      <c r="E33" s="35">
        <f>E4</f>
        <v>1741</v>
      </c>
      <c r="F33" s="35">
        <f>F4</f>
        <v>2971.9000000000005</v>
      </c>
      <c r="G33" s="37">
        <f t="shared" si="0"/>
        <v>0.6871445086705203</v>
      </c>
      <c r="H33" s="37">
        <f t="shared" si="1"/>
        <v>1.7070074669730044</v>
      </c>
    </row>
    <row r="34" spans="1:8" ht="12.75">
      <c r="A34" s="202"/>
      <c r="B34" s="215"/>
      <c r="C34" s="215"/>
      <c r="D34" s="215"/>
      <c r="E34" s="215"/>
      <c r="F34" s="215"/>
      <c r="G34" s="215"/>
      <c r="H34" s="216"/>
    </row>
    <row r="35" spans="1:8" ht="15" customHeight="1">
      <c r="A35" s="225" t="s">
        <v>133</v>
      </c>
      <c r="B35" s="226" t="s">
        <v>24</v>
      </c>
      <c r="C35" s="223" t="s">
        <v>155</v>
      </c>
      <c r="D35" s="195" t="s">
        <v>3</v>
      </c>
      <c r="E35" s="200" t="s">
        <v>633</v>
      </c>
      <c r="F35" s="195" t="s">
        <v>4</v>
      </c>
      <c r="G35" s="200" t="s">
        <v>262</v>
      </c>
      <c r="H35" s="200" t="s">
        <v>634</v>
      </c>
    </row>
    <row r="36" spans="1:8" ht="46.5" customHeight="1">
      <c r="A36" s="225"/>
      <c r="B36" s="226"/>
      <c r="C36" s="224"/>
      <c r="D36" s="195"/>
      <c r="E36" s="201"/>
      <c r="F36" s="195"/>
      <c r="G36" s="201"/>
      <c r="H36" s="201"/>
    </row>
    <row r="37" spans="1:8" ht="39.75" customHeight="1">
      <c r="A37" s="38" t="s">
        <v>56</v>
      </c>
      <c r="B37" s="188" t="s">
        <v>25</v>
      </c>
      <c r="C37" s="86"/>
      <c r="D37" s="36">
        <f>D38+D41+D42+D39</f>
        <v>3015.9</v>
      </c>
      <c r="E37" s="36">
        <f>E38+E41+E42+E39</f>
        <v>2266.5</v>
      </c>
      <c r="F37" s="36">
        <f>F38+F41+F42+F39</f>
        <v>1859.3999999999999</v>
      </c>
      <c r="G37" s="37">
        <f>F37/D37</f>
        <v>0.616532378394509</v>
      </c>
      <c r="H37" s="37">
        <f>F37/E37</f>
        <v>0.8203838517538053</v>
      </c>
    </row>
    <row r="38" spans="1:8" ht="102.75" customHeight="1">
      <c r="A38" s="187" t="s">
        <v>59</v>
      </c>
      <c r="B38" s="184" t="s">
        <v>136</v>
      </c>
      <c r="C38" s="85" t="s">
        <v>59</v>
      </c>
      <c r="D38" s="35">
        <v>2965.9</v>
      </c>
      <c r="E38" s="35">
        <v>2248.9</v>
      </c>
      <c r="F38" s="35">
        <v>1857.8</v>
      </c>
      <c r="G38" s="37">
        <f aca="true" t="shared" si="2" ref="G38:G92">F38/D38</f>
        <v>0.6263865942884116</v>
      </c>
      <c r="H38" s="37">
        <f aca="true" t="shared" si="3" ref="H38:H92">F38/E38</f>
        <v>0.826092756458713</v>
      </c>
    </row>
    <row r="39" spans="1:8" ht="32.25" customHeight="1" hidden="1">
      <c r="A39" s="187" t="s">
        <v>157</v>
      </c>
      <c r="B39" s="184" t="s">
        <v>261</v>
      </c>
      <c r="C39" s="85" t="s">
        <v>157</v>
      </c>
      <c r="D39" s="35">
        <f>D40</f>
        <v>0</v>
      </c>
      <c r="E39" s="35">
        <f>E40</f>
        <v>0</v>
      </c>
      <c r="F39" s="35">
        <f>F40</f>
        <v>0</v>
      </c>
      <c r="G39" s="37" t="e">
        <f t="shared" si="2"/>
        <v>#DIV/0!</v>
      </c>
      <c r="H39" s="37" t="e">
        <f t="shared" si="3"/>
        <v>#DIV/0!</v>
      </c>
    </row>
    <row r="40" spans="1:8" ht="53.25" customHeight="1" hidden="1">
      <c r="A40" s="187"/>
      <c r="B40" s="184" t="s">
        <v>289</v>
      </c>
      <c r="C40" s="85" t="s">
        <v>288</v>
      </c>
      <c r="D40" s="35">
        <v>0</v>
      </c>
      <c r="E40" s="35">
        <v>0</v>
      </c>
      <c r="F40" s="35">
        <v>0</v>
      </c>
      <c r="G40" s="37" t="e">
        <f t="shared" si="2"/>
        <v>#DIV/0!</v>
      </c>
      <c r="H40" s="37" t="e">
        <f t="shared" si="3"/>
        <v>#DIV/0!</v>
      </c>
    </row>
    <row r="41" spans="1:8" ht="29.25" customHeight="1">
      <c r="A41" s="187" t="s">
        <v>61</v>
      </c>
      <c r="B41" s="184" t="s">
        <v>27</v>
      </c>
      <c r="C41" s="85" t="s">
        <v>61</v>
      </c>
      <c r="D41" s="35">
        <v>30</v>
      </c>
      <c r="E41" s="35">
        <v>0</v>
      </c>
      <c r="F41" s="35">
        <v>0</v>
      </c>
      <c r="G41" s="37">
        <f t="shared" si="2"/>
        <v>0</v>
      </c>
      <c r="H41" s="37">
        <v>0</v>
      </c>
    </row>
    <row r="42" spans="1:8" ht="32.25" customHeight="1">
      <c r="A42" s="187" t="s">
        <v>110</v>
      </c>
      <c r="B42" s="184" t="s">
        <v>107</v>
      </c>
      <c r="C42" s="85"/>
      <c r="D42" s="35">
        <f>D43+D44+D45+D46</f>
        <v>20</v>
      </c>
      <c r="E42" s="35">
        <f>E43+E44+E45+E46</f>
        <v>17.6</v>
      </c>
      <c r="F42" s="35">
        <f>F43+F44+F45+F46</f>
        <v>1.6</v>
      </c>
      <c r="G42" s="37">
        <f t="shared" si="2"/>
        <v>0.08</v>
      </c>
      <c r="H42" s="37">
        <f t="shared" si="3"/>
        <v>0.09090909090909091</v>
      </c>
    </row>
    <row r="43" spans="1:9" s="8" customFormat="1" ht="31.5">
      <c r="A43" s="40"/>
      <c r="B43" s="41" t="s">
        <v>96</v>
      </c>
      <c r="C43" s="89" t="s">
        <v>192</v>
      </c>
      <c r="D43" s="34">
        <v>5</v>
      </c>
      <c r="E43" s="34">
        <v>2.6</v>
      </c>
      <c r="F43" s="34">
        <v>1.6</v>
      </c>
      <c r="G43" s="37">
        <f t="shared" si="2"/>
        <v>0.32</v>
      </c>
      <c r="H43" s="37">
        <f t="shared" si="3"/>
        <v>0.6153846153846154</v>
      </c>
      <c r="I43" s="27"/>
    </row>
    <row r="44" spans="1:9" s="8" customFormat="1" ht="47.25">
      <c r="A44" s="40"/>
      <c r="B44" s="41" t="s">
        <v>160</v>
      </c>
      <c r="C44" s="89" t="s">
        <v>201</v>
      </c>
      <c r="D44" s="34">
        <v>15</v>
      </c>
      <c r="E44" s="34">
        <v>15</v>
      </c>
      <c r="F44" s="34">
        <v>0</v>
      </c>
      <c r="G44" s="37">
        <f t="shared" si="2"/>
        <v>0</v>
      </c>
      <c r="H44" s="37">
        <f t="shared" si="3"/>
        <v>0</v>
      </c>
      <c r="I44" s="27"/>
    </row>
    <row r="45" spans="1:9" s="8" customFormat="1" ht="47.25" hidden="1">
      <c r="A45" s="40"/>
      <c r="B45" s="41" t="s">
        <v>254</v>
      </c>
      <c r="C45" s="89" t="s">
        <v>253</v>
      </c>
      <c r="D45" s="34">
        <v>0</v>
      </c>
      <c r="E45" s="34"/>
      <c r="F45" s="34">
        <v>0</v>
      </c>
      <c r="G45" s="37" t="e">
        <f t="shared" si="2"/>
        <v>#DIV/0!</v>
      </c>
      <c r="H45" s="37" t="e">
        <f t="shared" si="3"/>
        <v>#DIV/0!</v>
      </c>
      <c r="I45" s="27"/>
    </row>
    <row r="46" spans="1:9" s="8" customFormat="1" ht="31.5" hidden="1">
      <c r="A46" s="40"/>
      <c r="B46" s="41" t="s">
        <v>276</v>
      </c>
      <c r="C46" s="89" t="s">
        <v>229</v>
      </c>
      <c r="D46" s="34">
        <v>0</v>
      </c>
      <c r="E46" s="34">
        <v>0</v>
      </c>
      <c r="F46" s="34">
        <v>0</v>
      </c>
      <c r="G46" s="37" t="e">
        <f t="shared" si="2"/>
        <v>#DIV/0!</v>
      </c>
      <c r="H46" s="37" t="e">
        <f t="shared" si="3"/>
        <v>#DIV/0!</v>
      </c>
      <c r="I46" s="27"/>
    </row>
    <row r="47" spans="1:8" ht="17.25" customHeight="1">
      <c r="A47" s="38" t="s">
        <v>93</v>
      </c>
      <c r="B47" s="188" t="s">
        <v>88</v>
      </c>
      <c r="C47" s="86"/>
      <c r="D47" s="36">
        <f>D48</f>
        <v>82.9</v>
      </c>
      <c r="E47" s="36">
        <f>E48</f>
        <v>62.2</v>
      </c>
      <c r="F47" s="36">
        <f>F48</f>
        <v>54.6</v>
      </c>
      <c r="G47" s="37">
        <f t="shared" si="2"/>
        <v>0.6586248492159228</v>
      </c>
      <c r="H47" s="37">
        <f t="shared" si="3"/>
        <v>0.8778135048231511</v>
      </c>
    </row>
    <row r="48" spans="1:8" ht="47.25">
      <c r="A48" s="187" t="s">
        <v>94</v>
      </c>
      <c r="B48" s="184" t="s">
        <v>140</v>
      </c>
      <c r="C48" s="85" t="s">
        <v>471</v>
      </c>
      <c r="D48" s="35">
        <v>82.9</v>
      </c>
      <c r="E48" s="35">
        <v>62.2</v>
      </c>
      <c r="F48" s="35">
        <v>54.6</v>
      </c>
      <c r="G48" s="37">
        <f t="shared" si="2"/>
        <v>0.6586248492159228</v>
      </c>
      <c r="H48" s="37">
        <f t="shared" si="3"/>
        <v>0.8778135048231511</v>
      </c>
    </row>
    <row r="49" spans="1:9" ht="31.5">
      <c r="A49" s="38" t="s">
        <v>62</v>
      </c>
      <c r="B49" s="188" t="s">
        <v>30</v>
      </c>
      <c r="C49" s="86"/>
      <c r="D49" s="36">
        <f>D50+D52</f>
        <v>45</v>
      </c>
      <c r="E49" s="36">
        <f>E50+E52</f>
        <v>45</v>
      </c>
      <c r="F49" s="36">
        <f>F50+F52</f>
        <v>9.6</v>
      </c>
      <c r="G49" s="37">
        <f t="shared" si="2"/>
        <v>0.21333333333333332</v>
      </c>
      <c r="H49" s="37">
        <f t="shared" si="3"/>
        <v>0.21333333333333332</v>
      </c>
      <c r="I49" s="28"/>
    </row>
    <row r="50" spans="1:8" ht="31.5">
      <c r="A50" s="187" t="s">
        <v>95</v>
      </c>
      <c r="B50" s="184" t="s">
        <v>90</v>
      </c>
      <c r="C50" s="85"/>
      <c r="D50" s="35">
        <f>D51</f>
        <v>15</v>
      </c>
      <c r="E50" s="35">
        <f>E51</f>
        <v>15</v>
      </c>
      <c r="F50" s="35">
        <f>F51</f>
        <v>9.6</v>
      </c>
      <c r="G50" s="37">
        <f t="shared" si="2"/>
        <v>0.64</v>
      </c>
      <c r="H50" s="37">
        <f t="shared" si="3"/>
        <v>0.64</v>
      </c>
    </row>
    <row r="51" spans="1:9" s="8" customFormat="1" ht="72" customHeight="1">
      <c r="A51" s="40"/>
      <c r="B51" s="41" t="s">
        <v>604</v>
      </c>
      <c r="C51" s="89" t="s">
        <v>605</v>
      </c>
      <c r="D51" s="34">
        <v>15</v>
      </c>
      <c r="E51" s="34">
        <v>15</v>
      </c>
      <c r="F51" s="34">
        <v>9.6</v>
      </c>
      <c r="G51" s="37">
        <f t="shared" si="2"/>
        <v>0.64</v>
      </c>
      <c r="H51" s="37">
        <f t="shared" si="3"/>
        <v>0.64</v>
      </c>
      <c r="I51" s="27"/>
    </row>
    <row r="52" spans="1:9" s="8" customFormat="1" ht="57" customHeight="1">
      <c r="A52" s="40" t="s">
        <v>132</v>
      </c>
      <c r="B52" s="41" t="s">
        <v>142</v>
      </c>
      <c r="C52" s="89"/>
      <c r="D52" s="34">
        <f>D53</f>
        <v>30</v>
      </c>
      <c r="E52" s="34">
        <f>E53</f>
        <v>30</v>
      </c>
      <c r="F52" s="34">
        <f>F53</f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34.5" customHeight="1">
      <c r="A53" s="40"/>
      <c r="B53" s="41" t="s">
        <v>276</v>
      </c>
      <c r="C53" s="89" t="s">
        <v>229</v>
      </c>
      <c r="D53" s="34">
        <v>30</v>
      </c>
      <c r="E53" s="34">
        <v>30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8" customFormat="1" ht="21.75" customHeight="1">
      <c r="A54" s="38" t="s">
        <v>63</v>
      </c>
      <c r="B54" s="188" t="s">
        <v>31</v>
      </c>
      <c r="C54" s="86"/>
      <c r="D54" s="36">
        <f>D55</f>
        <v>63</v>
      </c>
      <c r="E54" s="36">
        <f>E55</f>
        <v>43.1</v>
      </c>
      <c r="F54" s="36">
        <f>F55</f>
        <v>0</v>
      </c>
      <c r="G54" s="37">
        <f t="shared" si="2"/>
        <v>0</v>
      </c>
      <c r="H54" s="37">
        <f t="shared" si="3"/>
        <v>0</v>
      </c>
      <c r="I54" s="27"/>
    </row>
    <row r="55" spans="1:9" s="8" customFormat="1" ht="33" customHeight="1">
      <c r="A55" s="185" t="s">
        <v>64</v>
      </c>
      <c r="B55" s="57" t="s">
        <v>105</v>
      </c>
      <c r="C55" s="85"/>
      <c r="D55" s="35">
        <f>D56+D57</f>
        <v>63</v>
      </c>
      <c r="E55" s="35">
        <f>E56+E57</f>
        <v>43.1</v>
      </c>
      <c r="F55" s="35">
        <f>F56+F57</f>
        <v>0</v>
      </c>
      <c r="G55" s="37">
        <f t="shared" si="2"/>
        <v>0</v>
      </c>
      <c r="H55" s="37">
        <f t="shared" si="3"/>
        <v>0</v>
      </c>
      <c r="I55" s="27"/>
    </row>
    <row r="56" spans="1:9" s="8" customFormat="1" ht="32.25" customHeight="1">
      <c r="A56" s="40"/>
      <c r="B56" s="53" t="s">
        <v>105</v>
      </c>
      <c r="C56" s="89" t="s">
        <v>205</v>
      </c>
      <c r="D56" s="34">
        <v>60</v>
      </c>
      <c r="E56" s="34">
        <v>41</v>
      </c>
      <c r="F56" s="34">
        <v>0</v>
      </c>
      <c r="G56" s="37">
        <f t="shared" si="2"/>
        <v>0</v>
      </c>
      <c r="H56" s="37">
        <f t="shared" si="3"/>
        <v>0</v>
      </c>
      <c r="I56" s="27"/>
    </row>
    <row r="57" spans="1:9" s="8" customFormat="1" ht="101.25" customHeight="1">
      <c r="A57" s="40"/>
      <c r="B57" s="53" t="s">
        <v>406</v>
      </c>
      <c r="C57" s="89" t="s">
        <v>405</v>
      </c>
      <c r="D57" s="34">
        <v>3</v>
      </c>
      <c r="E57" s="34">
        <v>2.1</v>
      </c>
      <c r="F57" s="34">
        <v>0</v>
      </c>
      <c r="G57" s="37">
        <f t="shared" si="2"/>
        <v>0</v>
      </c>
      <c r="H57" s="37">
        <f t="shared" si="3"/>
        <v>0</v>
      </c>
      <c r="I57" s="27"/>
    </row>
    <row r="58" spans="1:8" ht="31.5">
      <c r="A58" s="38" t="s">
        <v>65</v>
      </c>
      <c r="B58" s="188" t="s">
        <v>32</v>
      </c>
      <c r="C58" s="86"/>
      <c r="D58" s="36">
        <f>D59</f>
        <v>1803.2</v>
      </c>
      <c r="E58" s="36">
        <f>E59</f>
        <v>1583.6</v>
      </c>
      <c r="F58" s="36">
        <f>F59</f>
        <v>983.1000000000001</v>
      </c>
      <c r="G58" s="37">
        <f t="shared" si="2"/>
        <v>0.5451974267968057</v>
      </c>
      <c r="H58" s="37">
        <f t="shared" si="3"/>
        <v>0.6208007072493055</v>
      </c>
    </row>
    <row r="59" spans="1:8" ht="18.75">
      <c r="A59" s="187" t="s">
        <v>35</v>
      </c>
      <c r="B59" s="184" t="s">
        <v>36</v>
      </c>
      <c r="C59" s="85"/>
      <c r="D59" s="35">
        <f>D60+D76</f>
        <v>1803.2</v>
      </c>
      <c r="E59" s="35">
        <f>E60+E76</f>
        <v>1583.6</v>
      </c>
      <c r="F59" s="35">
        <f>F60+F76</f>
        <v>983.1000000000001</v>
      </c>
      <c r="G59" s="37">
        <f t="shared" si="2"/>
        <v>0.5451974267968057</v>
      </c>
      <c r="H59" s="37">
        <f t="shared" si="3"/>
        <v>0.6208007072493055</v>
      </c>
    </row>
    <row r="60" spans="1:9" s="8" customFormat="1" ht="67.5" customHeight="1">
      <c r="A60" s="40"/>
      <c r="B60" s="41" t="s">
        <v>377</v>
      </c>
      <c r="C60" s="89" t="s">
        <v>404</v>
      </c>
      <c r="D60" s="34">
        <f>D61+D62+D63+D64+D65+D66+D67+D68+D69+D70+D74+D75+D71+D72+D73</f>
        <v>1303.2</v>
      </c>
      <c r="E60" s="34">
        <f>E61+E62+E63+E64+E65+E66+E67+E68+E69+E70+E74+E75+E71+E72+E73</f>
        <v>1223.6</v>
      </c>
      <c r="F60" s="34">
        <f>F61+F62+F63+F64+F65+F66+F67+F68+F69+F70+F74+F75+F71+F72+F73</f>
        <v>983.1000000000001</v>
      </c>
      <c r="G60" s="37">
        <f t="shared" si="2"/>
        <v>0.7543738489871087</v>
      </c>
      <c r="H60" s="37">
        <f t="shared" si="3"/>
        <v>0.8034488394900295</v>
      </c>
      <c r="I60" s="27"/>
    </row>
    <row r="61" spans="1:9" s="8" customFormat="1" ht="39" customHeight="1">
      <c r="A61" s="40"/>
      <c r="B61" s="41" t="s">
        <v>376</v>
      </c>
      <c r="C61" s="97" t="s">
        <v>375</v>
      </c>
      <c r="D61" s="34">
        <v>15</v>
      </c>
      <c r="E61" s="34">
        <v>15</v>
      </c>
      <c r="F61" s="34">
        <v>15</v>
      </c>
      <c r="G61" s="37">
        <f t="shared" si="2"/>
        <v>1</v>
      </c>
      <c r="H61" s="37">
        <f t="shared" si="3"/>
        <v>1</v>
      </c>
      <c r="I61" s="27"/>
    </row>
    <row r="62" spans="1:9" s="8" customFormat="1" ht="38.25" customHeight="1">
      <c r="A62" s="40"/>
      <c r="B62" s="41" t="s">
        <v>381</v>
      </c>
      <c r="C62" s="97" t="s">
        <v>380</v>
      </c>
      <c r="D62" s="34">
        <v>20</v>
      </c>
      <c r="E62" s="34">
        <v>20</v>
      </c>
      <c r="F62" s="34">
        <v>20</v>
      </c>
      <c r="G62" s="37">
        <f t="shared" si="2"/>
        <v>1</v>
      </c>
      <c r="H62" s="37">
        <f t="shared" si="3"/>
        <v>1</v>
      </c>
      <c r="I62" s="27"/>
    </row>
    <row r="63" spans="1:9" s="8" customFormat="1" ht="35.25" customHeight="1">
      <c r="A63" s="40"/>
      <c r="B63" s="41" t="s">
        <v>383</v>
      </c>
      <c r="C63" s="97" t="s">
        <v>382</v>
      </c>
      <c r="D63" s="34">
        <v>100</v>
      </c>
      <c r="E63" s="34">
        <v>65</v>
      </c>
      <c r="F63" s="34">
        <v>50</v>
      </c>
      <c r="G63" s="37">
        <f t="shared" si="2"/>
        <v>0.5</v>
      </c>
      <c r="H63" s="37">
        <f t="shared" si="3"/>
        <v>0.7692307692307693</v>
      </c>
      <c r="I63" s="27"/>
    </row>
    <row r="64" spans="1:9" s="8" customFormat="1" ht="38.25" customHeight="1">
      <c r="A64" s="40"/>
      <c r="B64" s="41" t="s">
        <v>408</v>
      </c>
      <c r="C64" s="97" t="s">
        <v>407</v>
      </c>
      <c r="D64" s="34">
        <v>20</v>
      </c>
      <c r="E64" s="34">
        <v>16.5</v>
      </c>
      <c r="F64" s="34">
        <v>0</v>
      </c>
      <c r="G64" s="37">
        <f t="shared" si="2"/>
        <v>0</v>
      </c>
      <c r="H64" s="37">
        <f t="shared" si="3"/>
        <v>0</v>
      </c>
      <c r="I64" s="27"/>
    </row>
    <row r="65" spans="1:9" s="8" customFormat="1" ht="29.25" customHeight="1">
      <c r="A65" s="40"/>
      <c r="B65" s="41" t="s">
        <v>425</v>
      </c>
      <c r="C65" s="97" t="s">
        <v>423</v>
      </c>
      <c r="D65" s="34">
        <v>25</v>
      </c>
      <c r="E65" s="34">
        <v>17.5</v>
      </c>
      <c r="F65" s="34">
        <v>0</v>
      </c>
      <c r="G65" s="37">
        <f t="shared" si="2"/>
        <v>0</v>
      </c>
      <c r="H65" s="37">
        <f t="shared" si="3"/>
        <v>0</v>
      </c>
      <c r="I65" s="27"/>
    </row>
    <row r="66" spans="1:9" s="8" customFormat="1" ht="30" customHeight="1">
      <c r="A66" s="40"/>
      <c r="B66" s="41" t="s">
        <v>410</v>
      </c>
      <c r="C66" s="97" t="s">
        <v>409</v>
      </c>
      <c r="D66" s="34">
        <v>24.8</v>
      </c>
      <c r="E66" s="34">
        <v>24.8</v>
      </c>
      <c r="F66" s="34">
        <v>14.4</v>
      </c>
      <c r="G66" s="37">
        <f t="shared" si="2"/>
        <v>0.5806451612903226</v>
      </c>
      <c r="H66" s="37">
        <f t="shared" si="3"/>
        <v>0.5806451612903226</v>
      </c>
      <c r="I66" s="27"/>
    </row>
    <row r="67" spans="1:9" s="8" customFormat="1" ht="34.5" customHeight="1">
      <c r="A67" s="40"/>
      <c r="B67" s="41" t="s">
        <v>389</v>
      </c>
      <c r="C67" s="97" t="s">
        <v>388</v>
      </c>
      <c r="D67" s="34">
        <v>148.4</v>
      </c>
      <c r="E67" s="34">
        <v>123.4</v>
      </c>
      <c r="F67" s="34">
        <v>123.3</v>
      </c>
      <c r="G67" s="37">
        <f t="shared" si="2"/>
        <v>0.8308625336927223</v>
      </c>
      <c r="H67" s="37">
        <f t="shared" si="3"/>
        <v>0.999189627228525</v>
      </c>
      <c r="I67" s="27"/>
    </row>
    <row r="68" spans="1:9" s="8" customFormat="1" ht="40.5" customHeight="1">
      <c r="A68" s="40"/>
      <c r="B68" s="41" t="s">
        <v>395</v>
      </c>
      <c r="C68" s="97" t="s">
        <v>394</v>
      </c>
      <c r="D68" s="34">
        <v>451.6</v>
      </c>
      <c r="E68" s="34">
        <v>451.6</v>
      </c>
      <c r="F68" s="34">
        <v>388</v>
      </c>
      <c r="G68" s="37">
        <f t="shared" si="2"/>
        <v>0.8591674047829938</v>
      </c>
      <c r="H68" s="37">
        <f t="shared" si="3"/>
        <v>0.8591674047829938</v>
      </c>
      <c r="I68" s="27"/>
    </row>
    <row r="69" spans="1:9" s="8" customFormat="1" ht="39" customHeight="1">
      <c r="A69" s="40"/>
      <c r="B69" s="41" t="s">
        <v>411</v>
      </c>
      <c r="C69" s="97" t="s">
        <v>412</v>
      </c>
      <c r="D69" s="34">
        <v>27</v>
      </c>
      <c r="E69" s="34">
        <v>27</v>
      </c>
      <c r="F69" s="34">
        <v>26.7</v>
      </c>
      <c r="G69" s="37">
        <f t="shared" si="2"/>
        <v>0.9888888888888888</v>
      </c>
      <c r="H69" s="37">
        <f t="shared" si="3"/>
        <v>0.9888888888888888</v>
      </c>
      <c r="I69" s="27"/>
    </row>
    <row r="70" spans="1:9" s="8" customFormat="1" ht="38.25" customHeight="1">
      <c r="A70" s="40"/>
      <c r="B70" s="41" t="s">
        <v>413</v>
      </c>
      <c r="C70" s="97" t="s">
        <v>414</v>
      </c>
      <c r="D70" s="34">
        <v>20.9</v>
      </c>
      <c r="E70" s="34">
        <v>20.9</v>
      </c>
      <c r="F70" s="34">
        <v>20.7</v>
      </c>
      <c r="G70" s="37">
        <f t="shared" si="2"/>
        <v>0.9904306220095694</v>
      </c>
      <c r="H70" s="37">
        <f t="shared" si="3"/>
        <v>0.9904306220095694</v>
      </c>
      <c r="I70" s="27"/>
    </row>
    <row r="71" spans="1:9" s="8" customFormat="1" ht="66.75" customHeight="1">
      <c r="A71" s="40"/>
      <c r="B71" s="41" t="s">
        <v>418</v>
      </c>
      <c r="C71" s="98" t="s">
        <v>417</v>
      </c>
      <c r="D71" s="34">
        <v>25</v>
      </c>
      <c r="E71" s="34">
        <v>25</v>
      </c>
      <c r="F71" s="34">
        <v>25</v>
      </c>
      <c r="G71" s="37">
        <f t="shared" si="2"/>
        <v>1</v>
      </c>
      <c r="H71" s="37">
        <f t="shared" si="3"/>
        <v>1</v>
      </c>
      <c r="I71" s="27"/>
    </row>
    <row r="72" spans="1:9" s="8" customFormat="1" ht="27.75" customHeight="1">
      <c r="A72" s="40"/>
      <c r="B72" s="41" t="s">
        <v>541</v>
      </c>
      <c r="C72" s="98" t="s">
        <v>419</v>
      </c>
      <c r="D72" s="34">
        <v>300</v>
      </c>
      <c r="E72" s="34">
        <v>300</v>
      </c>
      <c r="F72" s="34">
        <v>300</v>
      </c>
      <c r="G72" s="37">
        <f t="shared" si="2"/>
        <v>1</v>
      </c>
      <c r="H72" s="37">
        <f t="shared" si="3"/>
        <v>1</v>
      </c>
      <c r="I72" s="27"/>
    </row>
    <row r="73" spans="1:9" s="8" customFormat="1" ht="43.5" customHeight="1">
      <c r="A73" s="40"/>
      <c r="B73" s="41" t="s">
        <v>683</v>
      </c>
      <c r="C73" s="98" t="s">
        <v>682</v>
      </c>
      <c r="D73" s="34">
        <v>100</v>
      </c>
      <c r="E73" s="34">
        <v>100</v>
      </c>
      <c r="F73" s="34">
        <v>0</v>
      </c>
      <c r="G73" s="37">
        <f t="shared" si="2"/>
        <v>0</v>
      </c>
      <c r="H73" s="37">
        <f t="shared" si="3"/>
        <v>0</v>
      </c>
      <c r="I73" s="27"/>
    </row>
    <row r="74" spans="1:9" s="8" customFormat="1" ht="63" customHeight="1">
      <c r="A74" s="40"/>
      <c r="B74" s="41" t="s">
        <v>416</v>
      </c>
      <c r="C74" s="97" t="s">
        <v>415</v>
      </c>
      <c r="D74" s="34">
        <v>5.5</v>
      </c>
      <c r="E74" s="34">
        <v>2.9</v>
      </c>
      <c r="F74" s="34">
        <v>0</v>
      </c>
      <c r="G74" s="37">
        <f t="shared" si="2"/>
        <v>0</v>
      </c>
      <c r="H74" s="37">
        <f t="shared" si="3"/>
        <v>0</v>
      </c>
      <c r="I74" s="27"/>
    </row>
    <row r="75" spans="1:9" s="8" customFormat="1" ht="50.25" customHeight="1">
      <c r="A75" s="40"/>
      <c r="B75" s="41" t="s">
        <v>426</v>
      </c>
      <c r="C75" s="97" t="s">
        <v>424</v>
      </c>
      <c r="D75" s="34">
        <v>20</v>
      </c>
      <c r="E75" s="34">
        <v>14</v>
      </c>
      <c r="F75" s="34">
        <v>0</v>
      </c>
      <c r="G75" s="37">
        <f t="shared" si="2"/>
        <v>0</v>
      </c>
      <c r="H75" s="37">
        <f t="shared" si="3"/>
        <v>0</v>
      </c>
      <c r="I75" s="27"/>
    </row>
    <row r="76" spans="1:9" s="8" customFormat="1" ht="63.75" customHeight="1">
      <c r="A76" s="40"/>
      <c r="B76" s="184" t="s">
        <v>462</v>
      </c>
      <c r="C76" s="98">
        <v>958020000</v>
      </c>
      <c r="D76" s="35">
        <f>D78+D79+D80+D77</f>
        <v>500</v>
      </c>
      <c r="E76" s="35">
        <f>E78+E79+E80+E77</f>
        <v>360</v>
      </c>
      <c r="F76" s="35">
        <f>F78+F79+F80+F77</f>
        <v>0</v>
      </c>
      <c r="G76" s="37">
        <f t="shared" si="2"/>
        <v>0</v>
      </c>
      <c r="H76" s="37">
        <f t="shared" si="3"/>
        <v>0</v>
      </c>
      <c r="I76" s="27"/>
    </row>
    <row r="77" spans="1:9" s="8" customFormat="1" ht="63.75" customHeight="1">
      <c r="A77" s="40"/>
      <c r="B77" s="41" t="s">
        <v>552</v>
      </c>
      <c r="C77" s="98">
        <v>9580272100</v>
      </c>
      <c r="D77" s="35">
        <v>350</v>
      </c>
      <c r="E77" s="35">
        <v>227.5</v>
      </c>
      <c r="F77" s="35">
        <v>0</v>
      </c>
      <c r="G77" s="37">
        <f t="shared" si="2"/>
        <v>0</v>
      </c>
      <c r="H77" s="37">
        <f t="shared" si="3"/>
        <v>0</v>
      </c>
      <c r="I77" s="27"/>
    </row>
    <row r="78" spans="1:9" s="8" customFormat="1" ht="147" customHeight="1">
      <c r="A78" s="40"/>
      <c r="B78" s="41" t="s">
        <v>458</v>
      </c>
      <c r="C78" s="99" t="s">
        <v>463</v>
      </c>
      <c r="D78" s="34">
        <v>50</v>
      </c>
      <c r="E78" s="34">
        <v>32.5</v>
      </c>
      <c r="F78" s="34">
        <v>0</v>
      </c>
      <c r="G78" s="37">
        <f t="shared" si="2"/>
        <v>0</v>
      </c>
      <c r="H78" s="37">
        <f t="shared" si="3"/>
        <v>0</v>
      </c>
      <c r="I78" s="27"/>
    </row>
    <row r="79" spans="1:9" s="8" customFormat="1" ht="134.25" customHeight="1">
      <c r="A79" s="40"/>
      <c r="B79" s="41" t="s">
        <v>459</v>
      </c>
      <c r="C79" s="99" t="s">
        <v>464</v>
      </c>
      <c r="D79" s="34">
        <v>15</v>
      </c>
      <c r="E79" s="34">
        <v>15</v>
      </c>
      <c r="F79" s="34">
        <v>0</v>
      </c>
      <c r="G79" s="37">
        <f t="shared" si="2"/>
        <v>0</v>
      </c>
      <c r="H79" s="37">
        <f t="shared" si="3"/>
        <v>0</v>
      </c>
      <c r="I79" s="27"/>
    </row>
    <row r="80" spans="1:9" s="8" customFormat="1" ht="134.25" customHeight="1">
      <c r="A80" s="40"/>
      <c r="B80" s="41" t="s">
        <v>466</v>
      </c>
      <c r="C80" s="99" t="s">
        <v>465</v>
      </c>
      <c r="D80" s="34">
        <v>85</v>
      </c>
      <c r="E80" s="34">
        <v>85</v>
      </c>
      <c r="F80" s="34">
        <v>0</v>
      </c>
      <c r="G80" s="37">
        <f t="shared" si="2"/>
        <v>0</v>
      </c>
      <c r="H80" s="37">
        <f t="shared" si="3"/>
        <v>0</v>
      </c>
      <c r="I80" s="27"/>
    </row>
    <row r="81" spans="1:8" ht="29.25" customHeight="1" hidden="1">
      <c r="A81" s="56" t="s">
        <v>108</v>
      </c>
      <c r="B81" s="186" t="s">
        <v>106</v>
      </c>
      <c r="C81" s="93"/>
      <c r="D81" s="36">
        <f>D83</f>
        <v>0</v>
      </c>
      <c r="E81" s="36">
        <f>E83</f>
        <v>0</v>
      </c>
      <c r="F81" s="36">
        <f>F83</f>
        <v>0</v>
      </c>
      <c r="G81" s="37" t="e">
        <f t="shared" si="2"/>
        <v>#DIV/0!</v>
      </c>
      <c r="H81" s="37" t="e">
        <f t="shared" si="3"/>
        <v>#DIV/0!</v>
      </c>
    </row>
    <row r="82" spans="1:8" ht="38.25" customHeight="1" hidden="1">
      <c r="A82" s="185" t="s">
        <v>102</v>
      </c>
      <c r="B82" s="57" t="s">
        <v>109</v>
      </c>
      <c r="C82" s="90"/>
      <c r="D82" s="35">
        <f>D83</f>
        <v>0</v>
      </c>
      <c r="E82" s="35">
        <f>E83</f>
        <v>0</v>
      </c>
      <c r="F82" s="35">
        <f>F83</f>
        <v>0</v>
      </c>
      <c r="G82" s="37" t="e">
        <f t="shared" si="2"/>
        <v>#DIV/0!</v>
      </c>
      <c r="H82" s="37" t="e">
        <f t="shared" si="3"/>
        <v>#DIV/0!</v>
      </c>
    </row>
    <row r="83" spans="1:9" s="8" customFormat="1" ht="36.75" customHeight="1" hidden="1">
      <c r="A83" s="40"/>
      <c r="B83" s="41" t="s">
        <v>171</v>
      </c>
      <c r="C83" s="89" t="s">
        <v>193</v>
      </c>
      <c r="D83" s="34">
        <v>0</v>
      </c>
      <c r="E83" s="34">
        <v>0</v>
      </c>
      <c r="F83" s="34">
        <v>0</v>
      </c>
      <c r="G83" s="37" t="e">
        <f t="shared" si="2"/>
        <v>#DIV/0!</v>
      </c>
      <c r="H83" s="37" t="e">
        <f t="shared" si="3"/>
        <v>#DIV/0!</v>
      </c>
      <c r="I83" s="27"/>
    </row>
    <row r="84" spans="1:9" s="8" customFormat="1" ht="36.75" customHeight="1">
      <c r="A84" s="76" t="s">
        <v>37</v>
      </c>
      <c r="B84" s="188" t="s">
        <v>603</v>
      </c>
      <c r="C84" s="89"/>
      <c r="D84" s="34">
        <f>D85</f>
        <v>32</v>
      </c>
      <c r="E84" s="34">
        <f>E85</f>
        <v>32</v>
      </c>
      <c r="F84" s="34">
        <f>F85</f>
        <v>25.8</v>
      </c>
      <c r="G84" s="37">
        <f t="shared" si="2"/>
        <v>0.80625</v>
      </c>
      <c r="H84" s="37">
        <f t="shared" si="3"/>
        <v>0.80625</v>
      </c>
      <c r="I84" s="27"/>
    </row>
    <row r="85" spans="1:9" s="8" customFormat="1" ht="48" customHeight="1">
      <c r="A85" s="40" t="s">
        <v>564</v>
      </c>
      <c r="B85" s="41" t="s">
        <v>565</v>
      </c>
      <c r="C85" s="89" t="s">
        <v>564</v>
      </c>
      <c r="D85" s="34">
        <v>32</v>
      </c>
      <c r="E85" s="34">
        <v>32</v>
      </c>
      <c r="F85" s="34">
        <v>25.8</v>
      </c>
      <c r="G85" s="37">
        <f t="shared" si="2"/>
        <v>0.80625</v>
      </c>
      <c r="H85" s="37">
        <f t="shared" si="3"/>
        <v>0.80625</v>
      </c>
      <c r="I85" s="27"/>
    </row>
    <row r="86" spans="1:8" ht="17.25" customHeight="1" hidden="1">
      <c r="A86" s="38" t="s">
        <v>48</v>
      </c>
      <c r="B86" s="188" t="s">
        <v>49</v>
      </c>
      <c r="C86" s="86"/>
      <c r="D86" s="36">
        <f>D87</f>
        <v>0</v>
      </c>
      <c r="E86" s="36">
        <f>E87</f>
        <v>0</v>
      </c>
      <c r="F86" s="36">
        <f>F87</f>
        <v>0</v>
      </c>
      <c r="G86" s="37" t="e">
        <f t="shared" si="2"/>
        <v>#DIV/0!</v>
      </c>
      <c r="H86" s="37" t="e">
        <f t="shared" si="3"/>
        <v>#DIV/0!</v>
      </c>
    </row>
    <row r="87" spans="1:8" ht="18.75" hidden="1">
      <c r="A87" s="187" t="s">
        <v>50</v>
      </c>
      <c r="B87" s="184" t="s">
        <v>146</v>
      </c>
      <c r="C87" s="85" t="s">
        <v>194</v>
      </c>
      <c r="D87" s="35">
        <v>0</v>
      </c>
      <c r="E87" s="35">
        <v>0</v>
      </c>
      <c r="F87" s="35">
        <f>F88</f>
        <v>0</v>
      </c>
      <c r="G87" s="37" t="e">
        <f t="shared" si="2"/>
        <v>#DIV/0!</v>
      </c>
      <c r="H87" s="37" t="e">
        <f t="shared" si="3"/>
        <v>#DIV/0!</v>
      </c>
    </row>
    <row r="88" spans="1:9" s="8" customFormat="1" ht="27" customHeight="1" hidden="1">
      <c r="A88" s="40"/>
      <c r="B88" s="41" t="s">
        <v>169</v>
      </c>
      <c r="C88" s="89" t="s">
        <v>170</v>
      </c>
      <c r="D88" s="34">
        <v>0</v>
      </c>
      <c r="E88" s="34">
        <v>0</v>
      </c>
      <c r="F88" s="34">
        <v>0</v>
      </c>
      <c r="G88" s="37" t="e">
        <f t="shared" si="2"/>
        <v>#DIV/0!</v>
      </c>
      <c r="H88" s="37" t="e">
        <f t="shared" si="3"/>
        <v>#DIV/0!</v>
      </c>
      <c r="I88" s="27"/>
    </row>
    <row r="89" spans="1:8" ht="37.5" customHeight="1">
      <c r="A89" s="38"/>
      <c r="B89" s="188" t="s">
        <v>84</v>
      </c>
      <c r="C89" s="86"/>
      <c r="D89" s="35">
        <f>D90</f>
        <v>1235</v>
      </c>
      <c r="E89" s="35">
        <f>E90</f>
        <v>918.3</v>
      </c>
      <c r="F89" s="35">
        <f>F90</f>
        <v>300</v>
      </c>
      <c r="G89" s="37">
        <f t="shared" si="2"/>
        <v>0.242914979757085</v>
      </c>
      <c r="H89" s="37">
        <f t="shared" si="3"/>
        <v>0.3266906239790918</v>
      </c>
    </row>
    <row r="90" spans="1:9" s="8" customFormat="1" ht="31.5">
      <c r="A90" s="40"/>
      <c r="B90" s="41" t="s">
        <v>85</v>
      </c>
      <c r="C90" s="89" t="s">
        <v>156</v>
      </c>
      <c r="D90" s="34">
        <v>1235</v>
      </c>
      <c r="E90" s="34">
        <v>918.3</v>
      </c>
      <c r="F90" s="34">
        <v>300</v>
      </c>
      <c r="G90" s="37">
        <f t="shared" si="2"/>
        <v>0.242914979757085</v>
      </c>
      <c r="H90" s="37">
        <f t="shared" si="3"/>
        <v>0.3266906239790918</v>
      </c>
      <c r="I90" s="27"/>
    </row>
    <row r="91" spans="1:8" ht="24.75" customHeight="1">
      <c r="A91" s="187"/>
      <c r="B91" s="188" t="s">
        <v>55</v>
      </c>
      <c r="C91" s="38"/>
      <c r="D91" s="36">
        <f>D37+D47+D49+D54+D58+D81+D86+D89+D84</f>
        <v>6277</v>
      </c>
      <c r="E91" s="36">
        <f>E37+E47+E49+E54+E58+E81+E86+E89+E84</f>
        <v>4950.7</v>
      </c>
      <c r="F91" s="36">
        <f>F37+F47+F49+F54+F58+F81+F86+F89+F84</f>
        <v>3232.5</v>
      </c>
      <c r="G91" s="37">
        <f t="shared" si="2"/>
        <v>0.5149753066751633</v>
      </c>
      <c r="H91" s="37">
        <f t="shared" si="3"/>
        <v>0.6529379683681096</v>
      </c>
    </row>
    <row r="92" spans="1:8" ht="18.75">
      <c r="A92" s="100"/>
      <c r="B92" s="184" t="s">
        <v>70</v>
      </c>
      <c r="C92" s="85"/>
      <c r="D92" s="58">
        <f>D89</f>
        <v>1235</v>
      </c>
      <c r="E92" s="58">
        <f>E89</f>
        <v>918.3</v>
      </c>
      <c r="F92" s="58">
        <f>F89</f>
        <v>300</v>
      </c>
      <c r="G92" s="37">
        <f t="shared" si="2"/>
        <v>0.242914979757085</v>
      </c>
      <c r="H92" s="37">
        <f t="shared" si="3"/>
        <v>0.3266906239790918</v>
      </c>
    </row>
    <row r="93" ht="18">
      <c r="A93" s="64"/>
    </row>
    <row r="94" ht="18">
      <c r="A94" s="60"/>
    </row>
    <row r="95" spans="1:6" ht="18">
      <c r="A95" s="60"/>
      <c r="B95" s="63" t="s">
        <v>275</v>
      </c>
      <c r="C95" s="96"/>
      <c r="F95" s="62">
        <v>1308.5</v>
      </c>
    </row>
    <row r="96" spans="1:3" ht="18">
      <c r="A96" s="60"/>
      <c r="B96" s="63"/>
      <c r="C96" s="96"/>
    </row>
    <row r="97" spans="1:6" ht="18" hidden="1">
      <c r="A97" s="60"/>
      <c r="B97" s="63" t="s">
        <v>71</v>
      </c>
      <c r="C97" s="96"/>
      <c r="F97" s="61"/>
    </row>
    <row r="98" spans="1:3" ht="18" hidden="1">
      <c r="A98" s="60"/>
      <c r="B98" s="63" t="s">
        <v>72</v>
      </c>
      <c r="C98" s="96"/>
    </row>
    <row r="99" spans="2:3" ht="18" hidden="1">
      <c r="B99" s="63"/>
      <c r="C99" s="96"/>
    </row>
    <row r="100" spans="2:3" ht="18" hidden="1">
      <c r="B100" s="63" t="s">
        <v>73</v>
      </c>
      <c r="C100" s="96"/>
    </row>
    <row r="101" spans="2:3" ht="18" hidden="1">
      <c r="B101" s="63" t="s">
        <v>74</v>
      </c>
      <c r="C101" s="96"/>
    </row>
    <row r="102" spans="2:3" ht="18" hidden="1">
      <c r="B102" s="63"/>
      <c r="C102" s="96"/>
    </row>
    <row r="103" spans="2:3" ht="18" hidden="1">
      <c r="B103" s="63" t="s">
        <v>75</v>
      </c>
      <c r="C103" s="96"/>
    </row>
    <row r="104" spans="2:3" ht="18" hidden="1">
      <c r="B104" s="63" t="s">
        <v>76</v>
      </c>
      <c r="C104" s="96"/>
    </row>
    <row r="105" spans="2:3" ht="18" hidden="1">
      <c r="B105" s="63"/>
      <c r="C105" s="96"/>
    </row>
    <row r="106" spans="2:3" ht="18" hidden="1">
      <c r="B106" s="63" t="s">
        <v>77</v>
      </c>
      <c r="C106" s="96"/>
    </row>
    <row r="107" spans="2:3" ht="18" hidden="1">
      <c r="B107" s="63" t="s">
        <v>78</v>
      </c>
      <c r="C107" s="96"/>
    </row>
    <row r="108" spans="2:3" ht="18" hidden="1">
      <c r="B108" s="63"/>
      <c r="C108" s="96"/>
    </row>
    <row r="109" spans="2:3" ht="18">
      <c r="B109" s="63"/>
      <c r="C109" s="96"/>
    </row>
    <row r="110" spans="2:8" ht="18">
      <c r="B110" s="63" t="s">
        <v>79</v>
      </c>
      <c r="C110" s="96"/>
      <c r="F110" s="61">
        <f>F95+F32-F91</f>
        <v>1273.4000000000005</v>
      </c>
      <c r="H110" s="61"/>
    </row>
    <row r="113" spans="2:3" ht="18">
      <c r="B113" s="63" t="s">
        <v>80</v>
      </c>
      <c r="C113" s="96"/>
    </row>
    <row r="114" spans="2:3" ht="18">
      <c r="B114" s="63" t="s">
        <v>81</v>
      </c>
      <c r="C114" s="96"/>
    </row>
    <row r="115" spans="2:3" ht="18">
      <c r="B115" s="63" t="s">
        <v>82</v>
      </c>
      <c r="C115" s="96"/>
    </row>
  </sheetData>
  <sheetProtection/>
  <mergeCells count="17">
    <mergeCell ref="A1:H1"/>
    <mergeCell ref="G2:G3"/>
    <mergeCell ref="A34:H34"/>
    <mergeCell ref="G35:G36"/>
    <mergeCell ref="F35:F36"/>
    <mergeCell ref="H2:H3"/>
    <mergeCell ref="B2:B3"/>
    <mergeCell ref="D2:D3"/>
    <mergeCell ref="E2:E3"/>
    <mergeCell ref="F2:F3"/>
    <mergeCell ref="C2:C3"/>
    <mergeCell ref="A35:A36"/>
    <mergeCell ref="B35:B36"/>
    <mergeCell ref="D35:D36"/>
    <mergeCell ref="H35:H36"/>
    <mergeCell ref="E35:E36"/>
    <mergeCell ref="C35:C36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17"/>
  <sheetViews>
    <sheetView zoomScalePageLayoutView="0" workbookViewId="0" topLeftCell="A20">
      <selection activeCell="H20" sqref="A1:H16384"/>
    </sheetView>
  </sheetViews>
  <sheetFormatPr defaultColWidth="9.140625" defaultRowHeight="12.75"/>
  <cols>
    <col min="1" max="1" width="8.00390625" style="59" customWidth="1"/>
    <col min="2" max="2" width="34.421875" style="59" customWidth="1"/>
    <col min="3" max="3" width="13.00390625" style="95" hidden="1" customWidth="1"/>
    <col min="4" max="4" width="14.00390625" style="62" customWidth="1"/>
    <col min="5" max="5" width="13.00390625" style="62" customWidth="1"/>
    <col min="6" max="7" width="11.57421875" style="62" customWidth="1"/>
    <col min="8" max="8" width="12.140625" style="62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206" t="s">
        <v>661</v>
      </c>
      <c r="B1" s="206"/>
      <c r="C1" s="206"/>
      <c r="D1" s="206"/>
      <c r="E1" s="206"/>
      <c r="F1" s="206"/>
      <c r="G1" s="206"/>
      <c r="H1" s="206"/>
      <c r="I1" s="30"/>
    </row>
    <row r="2" spans="1:8" ht="12.75" customHeight="1">
      <c r="A2" s="183"/>
      <c r="B2" s="205" t="s">
        <v>2</v>
      </c>
      <c r="C2" s="229"/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634</v>
      </c>
    </row>
    <row r="3" spans="1:8" ht="24.75" customHeight="1">
      <c r="A3" s="183"/>
      <c r="B3" s="205"/>
      <c r="C3" s="230"/>
      <c r="D3" s="205"/>
      <c r="E3" s="198"/>
      <c r="F3" s="205"/>
      <c r="G3" s="198"/>
      <c r="H3" s="198"/>
    </row>
    <row r="4" spans="1:8" ht="31.5">
      <c r="A4" s="183"/>
      <c r="B4" s="188" t="s">
        <v>69</v>
      </c>
      <c r="C4" s="84"/>
      <c r="D4" s="36">
        <f>D5+D6+D7+D8+D9+D10+D11+D12+D13+D14+D15+D16+D17+D18+D19+D20</f>
        <v>3406</v>
      </c>
      <c r="E4" s="36">
        <f>E5+E7+E8+E9+E20</f>
        <v>1099</v>
      </c>
      <c r="F4" s="36">
        <f>F5+F7+F8+F9+F20</f>
        <v>1859.6</v>
      </c>
      <c r="G4" s="37">
        <f>F4/D4</f>
        <v>0.5459776864357017</v>
      </c>
      <c r="H4" s="37">
        <f>F4/E4</f>
        <v>1.692083712465878</v>
      </c>
    </row>
    <row r="5" spans="1:8" ht="18.75">
      <c r="A5" s="183"/>
      <c r="B5" s="184" t="s">
        <v>314</v>
      </c>
      <c r="C5" s="85"/>
      <c r="D5" s="35">
        <v>375</v>
      </c>
      <c r="E5" s="35">
        <v>250</v>
      </c>
      <c r="F5" s="35">
        <v>241.1</v>
      </c>
      <c r="G5" s="37">
        <f aca="true" t="shared" si="0" ref="G5:G28">F5/D5</f>
        <v>0.6429333333333334</v>
      </c>
      <c r="H5" s="37">
        <f aca="true" t="shared" si="1" ref="H5:H27">F5/E5</f>
        <v>0.9643999999999999</v>
      </c>
    </row>
    <row r="6" spans="1:8" ht="18.75" hidden="1">
      <c r="A6" s="183"/>
      <c r="B6" s="184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83"/>
      <c r="B7" s="184" t="s">
        <v>6</v>
      </c>
      <c r="C7" s="85"/>
      <c r="D7" s="35">
        <v>318</v>
      </c>
      <c r="E7" s="35">
        <v>140</v>
      </c>
      <c r="F7" s="35">
        <v>421</v>
      </c>
      <c r="G7" s="37">
        <f t="shared" si="0"/>
        <v>1.3238993710691824</v>
      </c>
      <c r="H7" s="37">
        <f t="shared" si="1"/>
        <v>3.007142857142857</v>
      </c>
    </row>
    <row r="8" spans="1:8" ht="31.5">
      <c r="A8" s="183"/>
      <c r="B8" s="184" t="s">
        <v>325</v>
      </c>
      <c r="C8" s="85"/>
      <c r="D8" s="35">
        <v>128</v>
      </c>
      <c r="E8" s="35">
        <v>20</v>
      </c>
      <c r="F8" s="35">
        <v>57.9</v>
      </c>
      <c r="G8" s="37">
        <f t="shared" si="0"/>
        <v>0.45234375</v>
      </c>
      <c r="H8" s="37">
        <f t="shared" si="1"/>
        <v>2.895</v>
      </c>
    </row>
    <row r="9" spans="1:8" ht="18.75">
      <c r="A9" s="183"/>
      <c r="B9" s="184" t="s">
        <v>8</v>
      </c>
      <c r="C9" s="85"/>
      <c r="D9" s="35">
        <v>2570</v>
      </c>
      <c r="E9" s="35">
        <v>680</v>
      </c>
      <c r="F9" s="35">
        <v>1127.5</v>
      </c>
      <c r="G9" s="37">
        <f t="shared" si="0"/>
        <v>0.438715953307393</v>
      </c>
      <c r="H9" s="37">
        <f t="shared" si="1"/>
        <v>1.6580882352941178</v>
      </c>
    </row>
    <row r="10" spans="1:8" ht="18.75" hidden="1">
      <c r="A10" s="183"/>
      <c r="B10" s="184" t="s">
        <v>317</v>
      </c>
      <c r="C10" s="85"/>
      <c r="D10" s="35"/>
      <c r="E10" s="35">
        <v>9</v>
      </c>
      <c r="F10" s="35">
        <v>0</v>
      </c>
      <c r="G10" s="37" t="e">
        <f t="shared" si="0"/>
        <v>#DIV/0!</v>
      </c>
      <c r="H10" s="37">
        <f t="shared" si="1"/>
        <v>0</v>
      </c>
    </row>
    <row r="11" spans="1:8" ht="31.5" hidden="1">
      <c r="A11" s="183"/>
      <c r="B11" s="184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83"/>
      <c r="B12" s="184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183"/>
      <c r="B13" s="184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183"/>
      <c r="B14" s="184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23.25" customHeight="1" hidden="1">
      <c r="A15" s="183"/>
      <c r="B15" s="184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47.25" hidden="1">
      <c r="A16" s="183"/>
      <c r="B16" s="184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1.5" hidden="1">
      <c r="A17" s="183"/>
      <c r="B17" s="184" t="s">
        <v>188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83"/>
      <c r="B18" s="184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8.75" hidden="1">
      <c r="A19" s="183"/>
      <c r="B19" s="184" t="s">
        <v>18</v>
      </c>
      <c r="C19" s="85"/>
      <c r="D19" s="35">
        <v>0</v>
      </c>
      <c r="E19" s="35">
        <v>0</v>
      </c>
      <c r="F19" s="35">
        <v>0</v>
      </c>
      <c r="G19" s="37" t="e">
        <f t="shared" si="0"/>
        <v>#DIV/0!</v>
      </c>
      <c r="H19" s="37" t="e">
        <f t="shared" si="1"/>
        <v>#DIV/0!</v>
      </c>
    </row>
    <row r="20" spans="1:8" ht="18.75">
      <c r="A20" s="183"/>
      <c r="B20" s="57" t="s">
        <v>317</v>
      </c>
      <c r="C20" s="85"/>
      <c r="D20" s="35">
        <v>15</v>
      </c>
      <c r="E20" s="35">
        <v>9</v>
      </c>
      <c r="F20" s="35">
        <v>12.1</v>
      </c>
      <c r="G20" s="37">
        <f t="shared" si="0"/>
        <v>0.8066666666666666</v>
      </c>
      <c r="H20" s="37">
        <f t="shared" si="1"/>
        <v>1.3444444444444443</v>
      </c>
    </row>
    <row r="21" spans="1:8" ht="38.25" customHeight="1">
      <c r="A21" s="183"/>
      <c r="B21" s="188" t="s">
        <v>68</v>
      </c>
      <c r="C21" s="86"/>
      <c r="D21" s="35">
        <f>D22+D23+D24+D26+D27+D25</f>
        <v>815.5</v>
      </c>
      <c r="E21" s="35">
        <f>E22+E23+E24+E26+E27+E25</f>
        <v>559.8</v>
      </c>
      <c r="F21" s="35">
        <f>F22+F23+F24+F26+F27+F25</f>
        <v>141.7</v>
      </c>
      <c r="G21" s="37">
        <f t="shared" si="0"/>
        <v>0.17375843041079092</v>
      </c>
      <c r="H21" s="37">
        <f t="shared" si="1"/>
        <v>0.2531261164701679</v>
      </c>
    </row>
    <row r="22" spans="1:8" ht="18.75">
      <c r="A22" s="183"/>
      <c r="B22" s="184" t="s">
        <v>20</v>
      </c>
      <c r="C22" s="85"/>
      <c r="D22" s="35">
        <v>103</v>
      </c>
      <c r="E22" s="35">
        <v>77.3</v>
      </c>
      <c r="F22" s="167" t="s">
        <v>685</v>
      </c>
      <c r="G22" s="37">
        <f t="shared" si="0"/>
        <v>0.6407766990291263</v>
      </c>
      <c r="H22" s="37">
        <f t="shared" si="1"/>
        <v>0.8538163001293662</v>
      </c>
    </row>
    <row r="23" spans="1:8" ht="18.75">
      <c r="A23" s="183"/>
      <c r="B23" s="184" t="s">
        <v>86</v>
      </c>
      <c r="C23" s="85"/>
      <c r="D23" s="35">
        <v>82.9</v>
      </c>
      <c r="E23" s="35">
        <v>62.2</v>
      </c>
      <c r="F23" s="101">
        <v>44.7</v>
      </c>
      <c r="G23" s="37">
        <f t="shared" si="0"/>
        <v>0.5392038600723763</v>
      </c>
      <c r="H23" s="37">
        <f t="shared" si="1"/>
        <v>0.7186495176848875</v>
      </c>
    </row>
    <row r="24" spans="1:8" ht="94.5" hidden="1">
      <c r="A24" s="183"/>
      <c r="B24" s="184" t="s">
        <v>449</v>
      </c>
      <c r="C24" s="85"/>
      <c r="D24" s="35">
        <v>0</v>
      </c>
      <c r="E24" s="35">
        <v>0</v>
      </c>
      <c r="F24" s="101">
        <v>0</v>
      </c>
      <c r="G24" s="37" t="e">
        <f t="shared" si="0"/>
        <v>#DIV/0!</v>
      </c>
      <c r="H24" s="37" t="e">
        <f t="shared" si="1"/>
        <v>#DIV/0!</v>
      </c>
    </row>
    <row r="25" spans="1:8" ht="94.5">
      <c r="A25" s="183"/>
      <c r="B25" s="184" t="s">
        <v>578</v>
      </c>
      <c r="C25" s="85"/>
      <c r="D25" s="35">
        <v>598.6</v>
      </c>
      <c r="E25" s="35">
        <v>389.3</v>
      </c>
      <c r="F25" s="101">
        <v>0</v>
      </c>
      <c r="G25" s="37">
        <f t="shared" si="0"/>
        <v>0</v>
      </c>
      <c r="H25" s="37">
        <f t="shared" si="1"/>
        <v>0</v>
      </c>
    </row>
    <row r="26" spans="1:8" ht="63">
      <c r="A26" s="183"/>
      <c r="B26" s="184" t="s">
        <v>486</v>
      </c>
      <c r="C26" s="85"/>
      <c r="D26" s="35">
        <v>10</v>
      </c>
      <c r="E26" s="35">
        <v>10</v>
      </c>
      <c r="F26" s="101">
        <v>10</v>
      </c>
      <c r="G26" s="37">
        <f t="shared" si="0"/>
        <v>1</v>
      </c>
      <c r="H26" s="37">
        <f t="shared" si="1"/>
        <v>1</v>
      </c>
    </row>
    <row r="27" spans="1:8" ht="47.25">
      <c r="A27" s="183"/>
      <c r="B27" s="184" t="s">
        <v>487</v>
      </c>
      <c r="C27" s="85"/>
      <c r="D27" s="35">
        <v>21</v>
      </c>
      <c r="E27" s="35">
        <v>21</v>
      </c>
      <c r="F27" s="101">
        <v>21</v>
      </c>
      <c r="G27" s="37">
        <f t="shared" si="0"/>
        <v>1</v>
      </c>
      <c r="H27" s="37">
        <f t="shared" si="1"/>
        <v>1</v>
      </c>
    </row>
    <row r="28" spans="1:8" ht="26.25" customHeight="1">
      <c r="A28" s="183"/>
      <c r="B28" s="188" t="s">
        <v>23</v>
      </c>
      <c r="C28" s="88"/>
      <c r="D28" s="35">
        <f>D4+D21</f>
        <v>4221.5</v>
      </c>
      <c r="E28" s="35">
        <f>E4+E21</f>
        <v>1658.8</v>
      </c>
      <c r="F28" s="35">
        <f>F4+F21</f>
        <v>2001.3</v>
      </c>
      <c r="G28" s="37">
        <f t="shared" si="0"/>
        <v>0.4740731967310198</v>
      </c>
      <c r="H28" s="37">
        <f>F28/E28</f>
        <v>1.2064745599228357</v>
      </c>
    </row>
    <row r="29" spans="1:8" ht="40.5" customHeight="1" hidden="1">
      <c r="A29" s="183"/>
      <c r="B29" s="184" t="s">
        <v>92</v>
      </c>
      <c r="C29" s="85"/>
      <c r="D29" s="35">
        <f>D4</f>
        <v>3406</v>
      </c>
      <c r="E29" s="35">
        <f>E4</f>
        <v>1099</v>
      </c>
      <c r="F29" s="35">
        <f>F4</f>
        <v>1859.6</v>
      </c>
      <c r="G29" s="37">
        <f>F29/D29</f>
        <v>0.5459776864357017</v>
      </c>
      <c r="H29" s="37">
        <f>F29/E29</f>
        <v>1.692083712465878</v>
      </c>
    </row>
    <row r="30" spans="1:8" ht="12.75">
      <c r="A30" s="202"/>
      <c r="B30" s="227"/>
      <c r="C30" s="227"/>
      <c r="D30" s="227"/>
      <c r="E30" s="227"/>
      <c r="F30" s="227"/>
      <c r="G30" s="227"/>
      <c r="H30" s="228"/>
    </row>
    <row r="31" spans="1:8" ht="15" customHeight="1">
      <c r="A31" s="225" t="s">
        <v>133</v>
      </c>
      <c r="B31" s="226" t="s">
        <v>24</v>
      </c>
      <c r="C31" s="223" t="s">
        <v>155</v>
      </c>
      <c r="D31" s="195" t="s">
        <v>3</v>
      </c>
      <c r="E31" s="200" t="s">
        <v>633</v>
      </c>
      <c r="F31" s="195" t="s">
        <v>4</v>
      </c>
      <c r="G31" s="200" t="s">
        <v>262</v>
      </c>
      <c r="H31" s="200" t="s">
        <v>634</v>
      </c>
    </row>
    <row r="32" spans="1:8" ht="24.75" customHeight="1">
      <c r="A32" s="225"/>
      <c r="B32" s="226"/>
      <c r="C32" s="224"/>
      <c r="D32" s="195"/>
      <c r="E32" s="201"/>
      <c r="F32" s="195"/>
      <c r="G32" s="201"/>
      <c r="H32" s="201"/>
    </row>
    <row r="33" spans="1:8" ht="31.5">
      <c r="A33" s="38" t="s">
        <v>56</v>
      </c>
      <c r="B33" s="188" t="s">
        <v>25</v>
      </c>
      <c r="C33" s="86"/>
      <c r="D33" s="36">
        <f>D34+D38+D39+D37</f>
        <v>2106.5</v>
      </c>
      <c r="E33" s="36">
        <f>E34+E38+E39+E37</f>
        <v>1579.5</v>
      </c>
      <c r="F33" s="36">
        <f>F34+F38+F39+F37</f>
        <v>1219.2</v>
      </c>
      <c r="G33" s="37">
        <f>F33/D33</f>
        <v>0.5787799667695229</v>
      </c>
      <c r="H33" s="37">
        <f>F33/E33</f>
        <v>0.7718898385565053</v>
      </c>
    </row>
    <row r="34" spans="1:8" ht="110.25" customHeight="1">
      <c r="A34" s="187" t="s">
        <v>59</v>
      </c>
      <c r="B34" s="184" t="s">
        <v>136</v>
      </c>
      <c r="C34" s="85" t="s">
        <v>59</v>
      </c>
      <c r="D34" s="35">
        <v>2051.5</v>
      </c>
      <c r="E34" s="35">
        <v>1576.9</v>
      </c>
      <c r="F34" s="35">
        <v>1217.8</v>
      </c>
      <c r="G34" s="37">
        <f aca="true" t="shared" si="2" ref="G34:G92">F34/D34</f>
        <v>0.5936144284669753</v>
      </c>
      <c r="H34" s="37">
        <f aca="true" t="shared" si="3" ref="H34:H92">F34/E34</f>
        <v>0.7722747162153591</v>
      </c>
    </row>
    <row r="35" spans="1:8" ht="110.25" customHeight="1" hidden="1">
      <c r="A35" s="187" t="s">
        <v>60</v>
      </c>
      <c r="B35" s="184"/>
      <c r="C35" s="85"/>
      <c r="D35" s="35"/>
      <c r="E35" s="35"/>
      <c r="F35" s="35"/>
      <c r="G35" s="37" t="e">
        <f t="shared" si="2"/>
        <v>#DIV/0!</v>
      </c>
      <c r="H35" s="37" t="e">
        <f t="shared" si="3"/>
        <v>#DIV/0!</v>
      </c>
    </row>
    <row r="36" spans="1:8" ht="33.75" customHeight="1" hidden="1">
      <c r="A36" s="187" t="s">
        <v>157</v>
      </c>
      <c r="B36" s="184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7" t="e">
        <f t="shared" si="3"/>
        <v>#DIV/0!</v>
      </c>
    </row>
    <row r="37" spans="1:8" ht="33.75" customHeight="1" hidden="1">
      <c r="A37" s="187"/>
      <c r="B37" s="184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7" t="e">
        <f t="shared" si="3"/>
        <v>#DIV/0!</v>
      </c>
    </row>
    <row r="38" spans="1:8" ht="24" customHeight="1">
      <c r="A38" s="187" t="s">
        <v>61</v>
      </c>
      <c r="B38" s="184" t="s">
        <v>27</v>
      </c>
      <c r="C38" s="85" t="s">
        <v>61</v>
      </c>
      <c r="D38" s="35">
        <v>50</v>
      </c>
      <c r="E38" s="35">
        <v>0</v>
      </c>
      <c r="F38" s="35">
        <v>0</v>
      </c>
      <c r="G38" s="37">
        <f t="shared" si="2"/>
        <v>0</v>
      </c>
      <c r="H38" s="37">
        <v>0</v>
      </c>
    </row>
    <row r="39" spans="1:8" ht="33.75" customHeight="1">
      <c r="A39" s="187" t="s">
        <v>110</v>
      </c>
      <c r="B39" s="184" t="s">
        <v>107</v>
      </c>
      <c r="C39" s="85"/>
      <c r="D39" s="35">
        <f>D42+D40+D41+D43</f>
        <v>5</v>
      </c>
      <c r="E39" s="35">
        <f>E42+E40+E41+E43</f>
        <v>2.6</v>
      </c>
      <c r="F39" s="35">
        <f>F42+F40+F41+F43</f>
        <v>1.4</v>
      </c>
      <c r="G39" s="37">
        <f t="shared" si="2"/>
        <v>0.27999999999999997</v>
      </c>
      <c r="H39" s="37">
        <f t="shared" si="3"/>
        <v>0.5384615384615384</v>
      </c>
    </row>
    <row r="40" spans="1:8" ht="69" customHeight="1" hidden="1">
      <c r="A40" s="187"/>
      <c r="B40" s="41" t="s">
        <v>160</v>
      </c>
      <c r="C40" s="85" t="s">
        <v>201</v>
      </c>
      <c r="D40" s="35">
        <v>0</v>
      </c>
      <c r="E40" s="35">
        <v>0</v>
      </c>
      <c r="F40" s="35">
        <v>0</v>
      </c>
      <c r="G40" s="37" t="e">
        <f t="shared" si="2"/>
        <v>#DIV/0!</v>
      </c>
      <c r="H40" s="37" t="e">
        <f t="shared" si="3"/>
        <v>#DIV/0!</v>
      </c>
    </row>
    <row r="41" spans="1:8" ht="51" customHeight="1" hidden="1">
      <c r="A41" s="187"/>
      <c r="B41" s="41" t="s">
        <v>276</v>
      </c>
      <c r="C41" s="85" t="s">
        <v>229</v>
      </c>
      <c r="D41" s="35">
        <v>0</v>
      </c>
      <c r="E41" s="35">
        <v>0</v>
      </c>
      <c r="F41" s="35">
        <v>0</v>
      </c>
      <c r="G41" s="37" t="e">
        <f t="shared" si="2"/>
        <v>#DIV/0!</v>
      </c>
      <c r="H41" s="37" t="e">
        <f t="shared" si="3"/>
        <v>#DIV/0!</v>
      </c>
    </row>
    <row r="42" spans="1:9" s="8" customFormat="1" ht="31.5">
      <c r="A42" s="40"/>
      <c r="B42" s="41" t="s">
        <v>96</v>
      </c>
      <c r="C42" s="89" t="s">
        <v>162</v>
      </c>
      <c r="D42" s="34">
        <v>5</v>
      </c>
      <c r="E42" s="34">
        <v>2.6</v>
      </c>
      <c r="F42" s="34">
        <v>1.4</v>
      </c>
      <c r="G42" s="37">
        <f t="shared" si="2"/>
        <v>0.27999999999999997</v>
      </c>
      <c r="H42" s="37">
        <f t="shared" si="3"/>
        <v>0.5384615384615384</v>
      </c>
      <c r="I42" s="27"/>
    </row>
    <row r="43" spans="1:9" s="8" customFormat="1" ht="47.25" hidden="1">
      <c r="A43" s="40"/>
      <c r="B43" s="41" t="s">
        <v>254</v>
      </c>
      <c r="C43" s="89" t="s">
        <v>253</v>
      </c>
      <c r="D43" s="34">
        <v>0</v>
      </c>
      <c r="E43" s="34"/>
      <c r="F43" s="34">
        <v>0</v>
      </c>
      <c r="G43" s="37" t="e">
        <f t="shared" si="2"/>
        <v>#DIV/0!</v>
      </c>
      <c r="H43" s="37" t="e">
        <f t="shared" si="3"/>
        <v>#DIV/0!</v>
      </c>
      <c r="I43" s="27"/>
    </row>
    <row r="44" spans="1:8" ht="33.75" customHeight="1">
      <c r="A44" s="38" t="s">
        <v>93</v>
      </c>
      <c r="B44" s="188" t="s">
        <v>88</v>
      </c>
      <c r="C44" s="86"/>
      <c r="D44" s="36">
        <f>D45</f>
        <v>82.9</v>
      </c>
      <c r="E44" s="36">
        <f>E45</f>
        <v>62.2</v>
      </c>
      <c r="F44" s="36">
        <f>F45</f>
        <v>44.7</v>
      </c>
      <c r="G44" s="37">
        <f t="shared" si="2"/>
        <v>0.5392038600723763</v>
      </c>
      <c r="H44" s="37">
        <f t="shared" si="3"/>
        <v>0.7186495176848875</v>
      </c>
    </row>
    <row r="45" spans="1:8" ht="63">
      <c r="A45" s="187" t="s">
        <v>94</v>
      </c>
      <c r="B45" s="184" t="s">
        <v>140</v>
      </c>
      <c r="C45" s="85" t="s">
        <v>471</v>
      </c>
      <c r="D45" s="35">
        <v>82.9</v>
      </c>
      <c r="E45" s="35">
        <v>62.2</v>
      </c>
      <c r="F45" s="35">
        <v>44.7</v>
      </c>
      <c r="G45" s="37">
        <f t="shared" si="2"/>
        <v>0.5392038600723763</v>
      </c>
      <c r="H45" s="37">
        <f t="shared" si="3"/>
        <v>0.7186495176848875</v>
      </c>
    </row>
    <row r="46" spans="1:8" ht="31.5">
      <c r="A46" s="38" t="s">
        <v>62</v>
      </c>
      <c r="B46" s="188" t="s">
        <v>30</v>
      </c>
      <c r="C46" s="86"/>
      <c r="D46" s="36">
        <f aca="true" t="shared" si="4" ref="D46:F47">D47</f>
        <v>50</v>
      </c>
      <c r="E46" s="36">
        <f t="shared" si="4"/>
        <v>50</v>
      </c>
      <c r="F46" s="36">
        <f t="shared" si="4"/>
        <v>27.6</v>
      </c>
      <c r="G46" s="37">
        <f t="shared" si="2"/>
        <v>0.552</v>
      </c>
      <c r="H46" s="37">
        <f t="shared" si="3"/>
        <v>0.552</v>
      </c>
    </row>
    <row r="47" spans="1:8" ht="31.5">
      <c r="A47" s="187" t="s">
        <v>95</v>
      </c>
      <c r="B47" s="184" t="s">
        <v>90</v>
      </c>
      <c r="C47" s="85"/>
      <c r="D47" s="35">
        <f t="shared" si="4"/>
        <v>50</v>
      </c>
      <c r="E47" s="35">
        <f t="shared" si="4"/>
        <v>50</v>
      </c>
      <c r="F47" s="35">
        <f t="shared" si="4"/>
        <v>27.6</v>
      </c>
      <c r="G47" s="37">
        <f t="shared" si="2"/>
        <v>0.552</v>
      </c>
      <c r="H47" s="37">
        <f t="shared" si="3"/>
        <v>0.552</v>
      </c>
    </row>
    <row r="48" spans="1:9" s="8" customFormat="1" ht="84" customHeight="1">
      <c r="A48" s="40"/>
      <c r="B48" s="41" t="s">
        <v>590</v>
      </c>
      <c r="C48" s="89" t="s">
        <v>608</v>
      </c>
      <c r="D48" s="34">
        <f>D49+D50</f>
        <v>50</v>
      </c>
      <c r="E48" s="34">
        <f>E49+E50</f>
        <v>50</v>
      </c>
      <c r="F48" s="34">
        <f>F49+F50</f>
        <v>27.6</v>
      </c>
      <c r="G48" s="37">
        <f t="shared" si="2"/>
        <v>0.552</v>
      </c>
      <c r="H48" s="37">
        <f t="shared" si="3"/>
        <v>0.552</v>
      </c>
      <c r="I48" s="27"/>
    </row>
    <row r="49" spans="1:9" s="8" customFormat="1" ht="96" customHeight="1">
      <c r="A49" s="40"/>
      <c r="B49" s="41" t="s">
        <v>611</v>
      </c>
      <c r="C49" s="160" t="s">
        <v>609</v>
      </c>
      <c r="D49" s="34">
        <v>17.4</v>
      </c>
      <c r="E49" s="34">
        <v>17.4</v>
      </c>
      <c r="F49" s="34"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37.5" customHeight="1">
      <c r="A50" s="40"/>
      <c r="B50" s="41" t="s">
        <v>612</v>
      </c>
      <c r="C50" s="160" t="s">
        <v>610</v>
      </c>
      <c r="D50" s="34">
        <v>32.6</v>
      </c>
      <c r="E50" s="34">
        <v>32.6</v>
      </c>
      <c r="F50" s="34">
        <v>27.6</v>
      </c>
      <c r="G50" s="37">
        <f t="shared" si="2"/>
        <v>0.8466257668711656</v>
      </c>
      <c r="H50" s="37">
        <f t="shared" si="3"/>
        <v>0.8466257668711656</v>
      </c>
      <c r="I50" s="27"/>
    </row>
    <row r="51" spans="1:9" s="8" customFormat="1" ht="38.25" customHeight="1">
      <c r="A51" s="38" t="s">
        <v>63</v>
      </c>
      <c r="B51" s="188" t="s">
        <v>31</v>
      </c>
      <c r="C51" s="86"/>
      <c r="D51" s="36">
        <f>D52</f>
        <v>63</v>
      </c>
      <c r="E51" s="36">
        <f>E52</f>
        <v>34.5</v>
      </c>
      <c r="F51" s="36">
        <f>F52</f>
        <v>6</v>
      </c>
      <c r="G51" s="37">
        <f t="shared" si="2"/>
        <v>0.09523809523809523</v>
      </c>
      <c r="H51" s="37">
        <f t="shared" si="3"/>
        <v>0.17391304347826086</v>
      </c>
      <c r="I51" s="27"/>
    </row>
    <row r="52" spans="1:9" s="8" customFormat="1" ht="39.75" customHeight="1">
      <c r="A52" s="185" t="s">
        <v>64</v>
      </c>
      <c r="B52" s="57" t="s">
        <v>105</v>
      </c>
      <c r="C52" s="85"/>
      <c r="D52" s="35">
        <f>D53+D54</f>
        <v>63</v>
      </c>
      <c r="E52" s="35">
        <f>E53+E54</f>
        <v>34.5</v>
      </c>
      <c r="F52" s="35">
        <f>F53+F54</f>
        <v>6</v>
      </c>
      <c r="G52" s="37">
        <f t="shared" si="2"/>
        <v>0.09523809523809523</v>
      </c>
      <c r="H52" s="37">
        <f t="shared" si="3"/>
        <v>0.17391304347826086</v>
      </c>
      <c r="I52" s="27"/>
    </row>
    <row r="53" spans="1:9" s="8" customFormat="1" ht="49.5" customHeight="1">
      <c r="A53" s="40"/>
      <c r="B53" s="53" t="s">
        <v>105</v>
      </c>
      <c r="C53" s="89" t="s">
        <v>205</v>
      </c>
      <c r="D53" s="34">
        <v>60</v>
      </c>
      <c r="E53" s="34">
        <v>31.5</v>
      </c>
      <c r="F53" s="34">
        <v>6</v>
      </c>
      <c r="G53" s="37">
        <f t="shared" si="2"/>
        <v>0.1</v>
      </c>
      <c r="H53" s="37">
        <f t="shared" si="3"/>
        <v>0.19047619047619047</v>
      </c>
      <c r="I53" s="27"/>
    </row>
    <row r="54" spans="1:9" s="8" customFormat="1" ht="115.5" customHeight="1">
      <c r="A54" s="40"/>
      <c r="B54" s="53" t="s">
        <v>406</v>
      </c>
      <c r="C54" s="89" t="s">
        <v>405</v>
      </c>
      <c r="D54" s="34">
        <v>3</v>
      </c>
      <c r="E54" s="34">
        <v>3</v>
      </c>
      <c r="F54" s="34">
        <v>0</v>
      </c>
      <c r="G54" s="37">
        <f t="shared" si="2"/>
        <v>0</v>
      </c>
      <c r="H54" s="37">
        <f t="shared" si="3"/>
        <v>0</v>
      </c>
      <c r="I54" s="27"/>
    </row>
    <row r="55" spans="1:8" ht="47.25">
      <c r="A55" s="38" t="s">
        <v>65</v>
      </c>
      <c r="B55" s="188" t="s">
        <v>32</v>
      </c>
      <c r="C55" s="86"/>
      <c r="D55" s="36">
        <f>D56</f>
        <v>2136.6</v>
      </c>
      <c r="E55" s="36">
        <f>E56</f>
        <v>1749.1000000000001</v>
      </c>
      <c r="F55" s="36">
        <f>F56</f>
        <v>855.7</v>
      </c>
      <c r="G55" s="37">
        <f t="shared" si="2"/>
        <v>0.40049611532341106</v>
      </c>
      <c r="H55" s="37">
        <f t="shared" si="3"/>
        <v>0.4892230289863358</v>
      </c>
    </row>
    <row r="56" spans="1:8" ht="18.75">
      <c r="A56" s="187" t="s">
        <v>35</v>
      </c>
      <c r="B56" s="184" t="s">
        <v>36</v>
      </c>
      <c r="C56" s="85"/>
      <c r="D56" s="35">
        <f>D60+D76</f>
        <v>2136.6</v>
      </c>
      <c r="E56" s="35">
        <f>E60+E76</f>
        <v>1749.1000000000001</v>
      </c>
      <c r="F56" s="35">
        <f>F60+F76</f>
        <v>855.7</v>
      </c>
      <c r="G56" s="37">
        <f t="shared" si="2"/>
        <v>0.40049611532341106</v>
      </c>
      <c r="H56" s="37">
        <f t="shared" si="3"/>
        <v>0.4892230289863358</v>
      </c>
    </row>
    <row r="57" spans="1:8" ht="47.25" hidden="1">
      <c r="A57" s="187"/>
      <c r="B57" s="41" t="s">
        <v>294</v>
      </c>
      <c r="C57" s="89" t="s">
        <v>293</v>
      </c>
      <c r="D57" s="35">
        <v>0</v>
      </c>
      <c r="E57" s="35">
        <v>0</v>
      </c>
      <c r="F57" s="35">
        <v>0</v>
      </c>
      <c r="G57" s="37" t="e">
        <f t="shared" si="2"/>
        <v>#DIV/0!</v>
      </c>
      <c r="H57" s="37" t="e">
        <f t="shared" si="3"/>
        <v>#DIV/0!</v>
      </c>
    </row>
    <row r="58" spans="1:8" ht="47.25" hidden="1">
      <c r="A58" s="187"/>
      <c r="B58" s="41" t="s">
        <v>296</v>
      </c>
      <c r="C58" s="89" t="s">
        <v>295</v>
      </c>
      <c r="D58" s="35">
        <v>0</v>
      </c>
      <c r="E58" s="35">
        <v>0</v>
      </c>
      <c r="F58" s="35">
        <v>0</v>
      </c>
      <c r="G58" s="37" t="e">
        <f t="shared" si="2"/>
        <v>#DIV/0!</v>
      </c>
      <c r="H58" s="37" t="e">
        <f t="shared" si="3"/>
        <v>#DIV/0!</v>
      </c>
    </row>
    <row r="59" spans="1:8" ht="47.25" hidden="1">
      <c r="A59" s="187"/>
      <c r="B59" s="41" t="s">
        <v>298</v>
      </c>
      <c r="C59" s="89" t="s">
        <v>297</v>
      </c>
      <c r="D59" s="35">
        <v>0</v>
      </c>
      <c r="E59" s="35">
        <v>0</v>
      </c>
      <c r="F59" s="35">
        <v>0</v>
      </c>
      <c r="G59" s="37" t="e">
        <f t="shared" si="2"/>
        <v>#DIV/0!</v>
      </c>
      <c r="H59" s="37" t="e">
        <f t="shared" si="3"/>
        <v>#DIV/0!</v>
      </c>
    </row>
    <row r="60" spans="1:8" ht="63">
      <c r="A60" s="187"/>
      <c r="B60" s="41" t="s">
        <v>377</v>
      </c>
      <c r="C60" s="89" t="s">
        <v>404</v>
      </c>
      <c r="D60" s="35">
        <f>D61+D62+D63+D64+D65+D66+D67+D68+D69+D70+D73+D74+D72+D71+D75</f>
        <v>1437</v>
      </c>
      <c r="E60" s="35">
        <f>E61+E62+E63+E64+E65+E66+E67+E68+E69+E70+E73+E74+E72+E71+E75</f>
        <v>1283.3000000000002</v>
      </c>
      <c r="F60" s="35">
        <f>F61+F62+F63+F64+F65+F66+F67+F68+F69+F70+F73+F74+F72+F71+F75</f>
        <v>855.7</v>
      </c>
      <c r="G60" s="37">
        <f t="shared" si="2"/>
        <v>0.5954766875434934</v>
      </c>
      <c r="H60" s="37">
        <f t="shared" si="3"/>
        <v>0.6667965401698744</v>
      </c>
    </row>
    <row r="61" spans="1:8" ht="31.5">
      <c r="A61" s="187"/>
      <c r="B61" s="41" t="s">
        <v>381</v>
      </c>
      <c r="C61" s="102" t="s">
        <v>380</v>
      </c>
      <c r="D61" s="103">
        <v>20</v>
      </c>
      <c r="E61" s="168">
        <v>20</v>
      </c>
      <c r="F61" s="35">
        <v>20</v>
      </c>
      <c r="G61" s="37">
        <f t="shared" si="2"/>
        <v>1</v>
      </c>
      <c r="H61" s="37">
        <f t="shared" si="3"/>
        <v>1</v>
      </c>
    </row>
    <row r="62" spans="1:8" ht="31.5">
      <c r="A62" s="187"/>
      <c r="B62" s="41" t="s">
        <v>383</v>
      </c>
      <c r="C62" s="102" t="s">
        <v>382</v>
      </c>
      <c r="D62" s="103">
        <v>100</v>
      </c>
      <c r="E62" s="168">
        <v>70</v>
      </c>
      <c r="F62" s="35">
        <v>50</v>
      </c>
      <c r="G62" s="37">
        <f t="shared" si="2"/>
        <v>0.5</v>
      </c>
      <c r="H62" s="37">
        <f t="shared" si="3"/>
        <v>0.7142857142857143</v>
      </c>
    </row>
    <row r="63" spans="1:8" ht="31.5">
      <c r="A63" s="187"/>
      <c r="B63" s="41" t="s">
        <v>408</v>
      </c>
      <c r="C63" s="102" t="s">
        <v>407</v>
      </c>
      <c r="D63" s="103">
        <v>20</v>
      </c>
      <c r="E63" s="168">
        <v>16.5</v>
      </c>
      <c r="F63" s="35">
        <v>0</v>
      </c>
      <c r="G63" s="37">
        <f t="shared" si="2"/>
        <v>0</v>
      </c>
      <c r="H63" s="37">
        <f t="shared" si="3"/>
        <v>0</v>
      </c>
    </row>
    <row r="64" spans="1:8" ht="31.5">
      <c r="A64" s="187"/>
      <c r="B64" s="41" t="s">
        <v>410</v>
      </c>
      <c r="C64" s="102" t="s">
        <v>409</v>
      </c>
      <c r="D64" s="103">
        <v>20</v>
      </c>
      <c r="E64" s="168">
        <v>16.5</v>
      </c>
      <c r="F64" s="35">
        <v>8.6</v>
      </c>
      <c r="G64" s="37">
        <f t="shared" si="2"/>
        <v>0.43</v>
      </c>
      <c r="H64" s="37">
        <f t="shared" si="3"/>
        <v>0.5212121212121212</v>
      </c>
    </row>
    <row r="65" spans="1:8" ht="39.75" customHeight="1">
      <c r="A65" s="187"/>
      <c r="B65" s="41" t="s">
        <v>389</v>
      </c>
      <c r="C65" s="102" t="s">
        <v>388</v>
      </c>
      <c r="D65" s="103">
        <v>268</v>
      </c>
      <c r="E65" s="168">
        <v>187.6</v>
      </c>
      <c r="F65" s="35">
        <v>141.3</v>
      </c>
      <c r="G65" s="37">
        <f t="shared" si="2"/>
        <v>0.5272388059701493</v>
      </c>
      <c r="H65" s="37">
        <f t="shared" si="3"/>
        <v>0.7531982942430705</v>
      </c>
    </row>
    <row r="66" spans="1:8" ht="31.5">
      <c r="A66" s="187"/>
      <c r="B66" s="41" t="s">
        <v>395</v>
      </c>
      <c r="C66" s="102" t="s">
        <v>394</v>
      </c>
      <c r="D66" s="103">
        <v>207.6</v>
      </c>
      <c r="E66" s="168">
        <v>171.3</v>
      </c>
      <c r="F66" s="35">
        <v>93.5</v>
      </c>
      <c r="G66" s="37">
        <f t="shared" si="2"/>
        <v>0.4503853564547206</v>
      </c>
      <c r="H66" s="37">
        <f t="shared" si="3"/>
        <v>0.545826036193812</v>
      </c>
    </row>
    <row r="67" spans="1:8" ht="47.25">
      <c r="A67" s="187"/>
      <c r="B67" s="41" t="s">
        <v>411</v>
      </c>
      <c r="C67" s="102" t="s">
        <v>412</v>
      </c>
      <c r="D67" s="103">
        <v>40</v>
      </c>
      <c r="E67" s="168">
        <v>40</v>
      </c>
      <c r="F67" s="35">
        <v>20</v>
      </c>
      <c r="G67" s="37">
        <f t="shared" si="2"/>
        <v>0.5</v>
      </c>
      <c r="H67" s="37">
        <f t="shared" si="3"/>
        <v>0.5</v>
      </c>
    </row>
    <row r="68" spans="1:8" ht="47.25">
      <c r="A68" s="187"/>
      <c r="B68" s="41" t="s">
        <v>413</v>
      </c>
      <c r="C68" s="102" t="s">
        <v>414</v>
      </c>
      <c r="D68" s="103">
        <v>76</v>
      </c>
      <c r="E68" s="168">
        <v>76</v>
      </c>
      <c r="F68" s="35">
        <v>32.6</v>
      </c>
      <c r="G68" s="37">
        <f t="shared" si="2"/>
        <v>0.42894736842105263</v>
      </c>
      <c r="H68" s="37">
        <f t="shared" si="3"/>
        <v>0.42894736842105263</v>
      </c>
    </row>
    <row r="69" spans="1:8" ht="63">
      <c r="A69" s="187"/>
      <c r="B69" s="41" t="s">
        <v>418</v>
      </c>
      <c r="C69" s="102" t="s">
        <v>417</v>
      </c>
      <c r="D69" s="103">
        <v>30</v>
      </c>
      <c r="E69" s="168">
        <v>30</v>
      </c>
      <c r="F69" s="35">
        <v>21</v>
      </c>
      <c r="G69" s="37">
        <f t="shared" si="2"/>
        <v>0.7</v>
      </c>
      <c r="H69" s="37">
        <f t="shared" si="3"/>
        <v>0.7</v>
      </c>
    </row>
    <row r="70" spans="1:8" ht="47.25">
      <c r="A70" s="187"/>
      <c r="B70" s="41" t="s">
        <v>431</v>
      </c>
      <c r="C70" s="102" t="s">
        <v>427</v>
      </c>
      <c r="D70" s="103">
        <v>250.4</v>
      </c>
      <c r="E70" s="168">
        <v>250.4</v>
      </c>
      <c r="F70" s="35">
        <v>243.7</v>
      </c>
      <c r="G70" s="37">
        <f t="shared" si="2"/>
        <v>0.9732428115015974</v>
      </c>
      <c r="H70" s="37">
        <f t="shared" si="3"/>
        <v>0.9732428115015974</v>
      </c>
    </row>
    <row r="71" spans="1:8" ht="31.5">
      <c r="A71" s="187"/>
      <c r="B71" s="41" t="s">
        <v>440</v>
      </c>
      <c r="C71" s="102" t="s">
        <v>438</v>
      </c>
      <c r="D71" s="103">
        <v>160</v>
      </c>
      <c r="E71" s="168">
        <v>160</v>
      </c>
      <c r="F71" s="35">
        <v>120</v>
      </c>
      <c r="G71" s="37">
        <f t="shared" si="2"/>
        <v>0.75</v>
      </c>
      <c r="H71" s="37">
        <f t="shared" si="3"/>
        <v>0.75</v>
      </c>
    </row>
    <row r="72" spans="1:8" ht="36" customHeight="1">
      <c r="A72" s="187"/>
      <c r="B72" s="41" t="s">
        <v>434</v>
      </c>
      <c r="C72" s="102" t="s">
        <v>428</v>
      </c>
      <c r="D72" s="103">
        <v>5</v>
      </c>
      <c r="E72" s="168">
        <v>5</v>
      </c>
      <c r="F72" s="35">
        <v>0</v>
      </c>
      <c r="G72" s="37">
        <f t="shared" si="2"/>
        <v>0</v>
      </c>
      <c r="H72" s="37">
        <f t="shared" si="3"/>
        <v>0</v>
      </c>
    </row>
    <row r="73" spans="1:8" ht="64.5" customHeight="1">
      <c r="A73" s="187"/>
      <c r="B73" s="41" t="s">
        <v>432</v>
      </c>
      <c r="C73" s="102" t="s">
        <v>429</v>
      </c>
      <c r="D73" s="103">
        <v>23.5</v>
      </c>
      <c r="E73" s="168">
        <v>23.5</v>
      </c>
      <c r="F73" s="35">
        <v>0</v>
      </c>
      <c r="G73" s="37">
        <f t="shared" si="2"/>
        <v>0</v>
      </c>
      <c r="H73" s="37">
        <f t="shared" si="3"/>
        <v>0</v>
      </c>
    </row>
    <row r="74" spans="1:8" ht="31.5">
      <c r="A74" s="187"/>
      <c r="B74" s="41" t="s">
        <v>433</v>
      </c>
      <c r="C74" s="102" t="s">
        <v>430</v>
      </c>
      <c r="D74" s="103">
        <v>150</v>
      </c>
      <c r="E74" s="168">
        <v>150</v>
      </c>
      <c r="F74" s="35">
        <v>105</v>
      </c>
      <c r="G74" s="37">
        <f t="shared" si="2"/>
        <v>0.7</v>
      </c>
      <c r="H74" s="37">
        <f t="shared" si="3"/>
        <v>0.7</v>
      </c>
    </row>
    <row r="75" spans="1:8" ht="31.5">
      <c r="A75" s="187"/>
      <c r="B75" s="41" t="s">
        <v>607</v>
      </c>
      <c r="C75" s="102" t="s">
        <v>606</v>
      </c>
      <c r="D75" s="103">
        <v>66.5</v>
      </c>
      <c r="E75" s="168">
        <v>66.5</v>
      </c>
      <c r="F75" s="35">
        <v>0</v>
      </c>
      <c r="G75" s="37">
        <f t="shared" si="2"/>
        <v>0</v>
      </c>
      <c r="H75" s="37">
        <f t="shared" si="3"/>
        <v>0</v>
      </c>
    </row>
    <row r="76" spans="1:8" ht="78.75">
      <c r="A76" s="187"/>
      <c r="B76" s="184" t="s">
        <v>470</v>
      </c>
      <c r="C76" s="102">
        <v>9580300000</v>
      </c>
      <c r="D76" s="103">
        <f>D78+D79+D80+D77</f>
        <v>699.6</v>
      </c>
      <c r="E76" s="103">
        <f>E78+E79+E80+E77</f>
        <v>465.8</v>
      </c>
      <c r="F76" s="103">
        <f>F78+F79+F80+F77</f>
        <v>0</v>
      </c>
      <c r="G76" s="37">
        <f t="shared" si="2"/>
        <v>0</v>
      </c>
      <c r="H76" s="37">
        <f t="shared" si="3"/>
        <v>0</v>
      </c>
    </row>
    <row r="77" spans="1:8" ht="63">
      <c r="A77" s="187"/>
      <c r="B77" s="41" t="s">
        <v>552</v>
      </c>
      <c r="C77" s="102">
        <v>9580372100</v>
      </c>
      <c r="D77" s="103">
        <v>598.6</v>
      </c>
      <c r="E77" s="103">
        <v>389.3</v>
      </c>
      <c r="F77" s="103">
        <v>0</v>
      </c>
      <c r="G77" s="37">
        <f t="shared" si="2"/>
        <v>0</v>
      </c>
      <c r="H77" s="37">
        <f t="shared" si="3"/>
        <v>0</v>
      </c>
    </row>
    <row r="78" spans="1:8" ht="141.75">
      <c r="A78" s="187"/>
      <c r="B78" s="41" t="s">
        <v>458</v>
      </c>
      <c r="C78" s="104" t="s">
        <v>467</v>
      </c>
      <c r="D78" s="169">
        <v>70</v>
      </c>
      <c r="E78" s="168">
        <v>45.5</v>
      </c>
      <c r="F78" s="35">
        <v>0</v>
      </c>
      <c r="G78" s="37">
        <f t="shared" si="2"/>
        <v>0</v>
      </c>
      <c r="H78" s="37">
        <f t="shared" si="3"/>
        <v>0</v>
      </c>
    </row>
    <row r="79" spans="1:8" ht="141.75">
      <c r="A79" s="187"/>
      <c r="B79" s="41" t="s">
        <v>459</v>
      </c>
      <c r="C79" s="104" t="s">
        <v>468</v>
      </c>
      <c r="D79" s="169">
        <v>21</v>
      </c>
      <c r="E79" s="168">
        <v>21</v>
      </c>
      <c r="F79" s="35">
        <v>0</v>
      </c>
      <c r="G79" s="37">
        <f t="shared" si="2"/>
        <v>0</v>
      </c>
      <c r="H79" s="37">
        <f t="shared" si="3"/>
        <v>0</v>
      </c>
    </row>
    <row r="80" spans="1:8" ht="141.75">
      <c r="A80" s="187"/>
      <c r="B80" s="41" t="s">
        <v>466</v>
      </c>
      <c r="C80" s="104" t="s">
        <v>469</v>
      </c>
      <c r="D80" s="169">
        <v>10</v>
      </c>
      <c r="E80" s="168">
        <v>10</v>
      </c>
      <c r="F80" s="35">
        <v>0</v>
      </c>
      <c r="G80" s="37">
        <f t="shared" si="2"/>
        <v>0</v>
      </c>
      <c r="H80" s="37">
        <f t="shared" si="3"/>
        <v>0</v>
      </c>
    </row>
    <row r="81" spans="1:8" ht="18.75" customHeight="1" hidden="1">
      <c r="A81" s="38" t="s">
        <v>108</v>
      </c>
      <c r="B81" s="188" t="s">
        <v>106</v>
      </c>
      <c r="C81" s="86"/>
      <c r="D81" s="36">
        <f>D83</f>
        <v>0</v>
      </c>
      <c r="E81" s="36">
        <f>E83</f>
        <v>0</v>
      </c>
      <c r="F81" s="36">
        <f>F83</f>
        <v>0</v>
      </c>
      <c r="G81" s="37" t="e">
        <f t="shared" si="2"/>
        <v>#DIV/0!</v>
      </c>
      <c r="H81" s="37" t="e">
        <f t="shared" si="3"/>
        <v>#DIV/0!</v>
      </c>
    </row>
    <row r="82" spans="1:8" ht="35.25" customHeight="1" hidden="1">
      <c r="A82" s="187" t="s">
        <v>102</v>
      </c>
      <c r="B82" s="184" t="s">
        <v>109</v>
      </c>
      <c r="C82" s="85"/>
      <c r="D82" s="35">
        <f>D83</f>
        <v>0</v>
      </c>
      <c r="E82" s="35">
        <f>E83</f>
        <v>0</v>
      </c>
      <c r="F82" s="35">
        <f>F83</f>
        <v>0</v>
      </c>
      <c r="G82" s="37" t="e">
        <f t="shared" si="2"/>
        <v>#DIV/0!</v>
      </c>
      <c r="H82" s="37" t="e">
        <f t="shared" si="3"/>
        <v>#DIV/0!</v>
      </c>
    </row>
    <row r="83" spans="1:9" s="8" customFormat="1" ht="31.5" customHeight="1" hidden="1">
      <c r="A83" s="76"/>
      <c r="B83" s="41" t="s">
        <v>171</v>
      </c>
      <c r="C83" s="89" t="s">
        <v>277</v>
      </c>
      <c r="D83" s="34">
        <v>0</v>
      </c>
      <c r="E83" s="34">
        <v>0</v>
      </c>
      <c r="F83" s="34">
        <v>0</v>
      </c>
      <c r="G83" s="37" t="e">
        <f t="shared" si="2"/>
        <v>#DIV/0!</v>
      </c>
      <c r="H83" s="37" t="e">
        <f t="shared" si="3"/>
        <v>#DIV/0!</v>
      </c>
      <c r="I83" s="27"/>
    </row>
    <row r="84" spans="1:8" ht="18.75" hidden="1">
      <c r="A84" s="38" t="s">
        <v>37</v>
      </c>
      <c r="B84" s="188" t="s">
        <v>38</v>
      </c>
      <c r="C84" s="86"/>
      <c r="D84" s="36">
        <f aca="true" t="shared" si="5" ref="D84:F85">D85</f>
        <v>0</v>
      </c>
      <c r="E84" s="36">
        <f t="shared" si="5"/>
        <v>0</v>
      </c>
      <c r="F84" s="36">
        <f t="shared" si="5"/>
        <v>0</v>
      </c>
      <c r="G84" s="37" t="e">
        <f t="shared" si="2"/>
        <v>#DIV/0!</v>
      </c>
      <c r="H84" s="37" t="e">
        <f t="shared" si="3"/>
        <v>#DIV/0!</v>
      </c>
    </row>
    <row r="85" spans="1:8" ht="18.75" hidden="1">
      <c r="A85" s="187" t="s">
        <v>41</v>
      </c>
      <c r="B85" s="184" t="s">
        <v>42</v>
      </c>
      <c r="C85" s="85"/>
      <c r="D85" s="35">
        <f t="shared" si="5"/>
        <v>0</v>
      </c>
      <c r="E85" s="35">
        <f t="shared" si="5"/>
        <v>0</v>
      </c>
      <c r="F85" s="35">
        <f t="shared" si="5"/>
        <v>0</v>
      </c>
      <c r="G85" s="37" t="e">
        <f t="shared" si="2"/>
        <v>#DIV/0!</v>
      </c>
      <c r="H85" s="37" t="e">
        <f t="shared" si="3"/>
        <v>#DIV/0!</v>
      </c>
    </row>
    <row r="86" spans="1:9" s="8" customFormat="1" ht="27" customHeight="1" hidden="1">
      <c r="A86" s="40"/>
      <c r="B86" s="41" t="s">
        <v>169</v>
      </c>
      <c r="C86" s="89" t="s">
        <v>170</v>
      </c>
      <c r="D86" s="34">
        <v>0</v>
      </c>
      <c r="E86" s="34">
        <v>0</v>
      </c>
      <c r="F86" s="34">
        <v>0</v>
      </c>
      <c r="G86" s="37" t="e">
        <f t="shared" si="2"/>
        <v>#DIV/0!</v>
      </c>
      <c r="H86" s="37" t="e">
        <f t="shared" si="3"/>
        <v>#DIV/0!</v>
      </c>
      <c r="I86" s="27"/>
    </row>
    <row r="87" spans="1:8" ht="23.25" customHeight="1">
      <c r="A87" s="38">
        <v>1000</v>
      </c>
      <c r="B87" s="188" t="s">
        <v>49</v>
      </c>
      <c r="C87" s="86"/>
      <c r="D87" s="36">
        <f>D88</f>
        <v>18</v>
      </c>
      <c r="E87" s="36">
        <f>E88</f>
        <v>13.5</v>
      </c>
      <c r="F87" s="36">
        <f>F88</f>
        <v>10.5</v>
      </c>
      <c r="G87" s="37">
        <f t="shared" si="2"/>
        <v>0.5833333333333334</v>
      </c>
      <c r="H87" s="37">
        <f t="shared" si="3"/>
        <v>0.7777777777777778</v>
      </c>
    </row>
    <row r="88" spans="1:8" ht="18.75">
      <c r="A88" s="187" t="s">
        <v>50</v>
      </c>
      <c r="B88" s="184" t="s">
        <v>146</v>
      </c>
      <c r="C88" s="85" t="s">
        <v>50</v>
      </c>
      <c r="D88" s="35">
        <v>18</v>
      </c>
      <c r="E88" s="35">
        <v>13.5</v>
      </c>
      <c r="F88" s="35">
        <v>10.5</v>
      </c>
      <c r="G88" s="37">
        <f t="shared" si="2"/>
        <v>0.5833333333333334</v>
      </c>
      <c r="H88" s="37">
        <f t="shared" si="3"/>
        <v>0.7777777777777778</v>
      </c>
    </row>
    <row r="89" spans="1:8" ht="31.5">
      <c r="A89" s="38"/>
      <c r="B89" s="188" t="s">
        <v>84</v>
      </c>
      <c r="C89" s="86"/>
      <c r="D89" s="35">
        <f>D90</f>
        <v>325</v>
      </c>
      <c r="E89" s="35">
        <f>E90</f>
        <v>313.2</v>
      </c>
      <c r="F89" s="35">
        <f>F90</f>
        <v>300</v>
      </c>
      <c r="G89" s="37">
        <f t="shared" si="2"/>
        <v>0.9230769230769231</v>
      </c>
      <c r="H89" s="37">
        <f t="shared" si="3"/>
        <v>0.9578544061302683</v>
      </c>
    </row>
    <row r="90" spans="1:9" s="8" customFormat="1" ht="47.25">
      <c r="A90" s="40"/>
      <c r="B90" s="41" t="s">
        <v>85</v>
      </c>
      <c r="C90" s="89" t="s">
        <v>156</v>
      </c>
      <c r="D90" s="34">
        <v>325</v>
      </c>
      <c r="E90" s="34">
        <v>313.2</v>
      </c>
      <c r="F90" s="34">
        <v>300</v>
      </c>
      <c r="G90" s="37">
        <f t="shared" si="2"/>
        <v>0.9230769230769231</v>
      </c>
      <c r="H90" s="37">
        <f t="shared" si="3"/>
        <v>0.9578544061302683</v>
      </c>
      <c r="I90" s="27"/>
    </row>
    <row r="91" spans="1:8" ht="18" customHeight="1">
      <c r="A91" s="187"/>
      <c r="B91" s="188" t="s">
        <v>55</v>
      </c>
      <c r="C91" s="38"/>
      <c r="D91" s="36">
        <f>D33+D44+D46+D55+D83+D84+D87+D89+D51</f>
        <v>4782</v>
      </c>
      <c r="E91" s="36">
        <f>E33+E44+E46+E55+E83+E84+E87+E89+E51</f>
        <v>3802</v>
      </c>
      <c r="F91" s="36">
        <f>F33+F44+F46+F55+F83+F84+F87+F89+F51</f>
        <v>2463.7</v>
      </c>
      <c r="G91" s="37">
        <f t="shared" si="2"/>
        <v>0.515202843998327</v>
      </c>
      <c r="H91" s="37">
        <f t="shared" si="3"/>
        <v>0.6480010520778537</v>
      </c>
    </row>
    <row r="92" spans="1:8" ht="31.5">
      <c r="A92" s="191"/>
      <c r="B92" s="184" t="s">
        <v>70</v>
      </c>
      <c r="C92" s="85"/>
      <c r="D92" s="58">
        <f>D89</f>
        <v>325</v>
      </c>
      <c r="E92" s="58">
        <f>E89</f>
        <v>313.2</v>
      </c>
      <c r="F92" s="58">
        <f>F89</f>
        <v>300</v>
      </c>
      <c r="G92" s="37">
        <f t="shared" si="2"/>
        <v>0.9230769230769231</v>
      </c>
      <c r="H92" s="37">
        <f t="shared" si="3"/>
        <v>0.9578544061302683</v>
      </c>
    </row>
    <row r="93" ht="18">
      <c r="A93" s="60"/>
    </row>
    <row r="94" ht="18">
      <c r="A94" s="60"/>
    </row>
    <row r="95" spans="1:6" ht="18">
      <c r="A95" s="60"/>
      <c r="B95" s="63" t="s">
        <v>275</v>
      </c>
      <c r="C95" s="96"/>
      <c r="F95" s="62">
        <v>1839.3</v>
      </c>
    </row>
    <row r="96" spans="1:3" ht="18">
      <c r="A96" s="60"/>
      <c r="B96" s="63"/>
      <c r="C96" s="96"/>
    </row>
    <row r="97" spans="1:3" ht="18" hidden="1">
      <c r="A97" s="60"/>
      <c r="B97" s="63" t="s">
        <v>71</v>
      </c>
      <c r="C97" s="96"/>
    </row>
    <row r="98" spans="1:3" ht="18" hidden="1">
      <c r="A98" s="60"/>
      <c r="B98" s="63" t="s">
        <v>72</v>
      </c>
      <c r="C98" s="96"/>
    </row>
    <row r="99" spans="1:3" ht="18" hidden="1">
      <c r="A99" s="60"/>
      <c r="B99" s="63"/>
      <c r="C99" s="96"/>
    </row>
    <row r="100" spans="1:3" ht="18" hidden="1">
      <c r="A100" s="60"/>
      <c r="B100" s="63" t="s">
        <v>73</v>
      </c>
      <c r="C100" s="96"/>
    </row>
    <row r="101" spans="1:3" ht="18" hidden="1">
      <c r="A101" s="60"/>
      <c r="B101" s="63" t="s">
        <v>74</v>
      </c>
      <c r="C101" s="96"/>
    </row>
    <row r="102" spans="1:3" ht="18" hidden="1">
      <c r="A102" s="60"/>
      <c r="B102" s="63"/>
      <c r="C102" s="96"/>
    </row>
    <row r="103" spans="1:3" ht="18" hidden="1">
      <c r="A103" s="60"/>
      <c r="B103" s="63" t="s">
        <v>75</v>
      </c>
      <c r="C103" s="96"/>
    </row>
    <row r="104" spans="1:3" ht="18" hidden="1">
      <c r="A104" s="60"/>
      <c r="B104" s="63" t="s">
        <v>76</v>
      </c>
      <c r="C104" s="96"/>
    </row>
    <row r="105" spans="1:3" ht="18" hidden="1">
      <c r="A105" s="60"/>
      <c r="B105" s="63"/>
      <c r="C105" s="96"/>
    </row>
    <row r="106" spans="1:3" ht="18" hidden="1">
      <c r="A106" s="60"/>
      <c r="B106" s="63" t="s">
        <v>77</v>
      </c>
      <c r="C106" s="96"/>
    </row>
    <row r="107" spans="1:3" ht="18" hidden="1">
      <c r="A107" s="60"/>
      <c r="B107" s="63" t="s">
        <v>78</v>
      </c>
      <c r="C107" s="96"/>
    </row>
    <row r="108" ht="18" hidden="1">
      <c r="A108" s="60"/>
    </row>
    <row r="109" ht="18">
      <c r="A109" s="60"/>
    </row>
    <row r="110" spans="1:8" ht="18">
      <c r="A110" s="60"/>
      <c r="B110" s="63" t="s">
        <v>79</v>
      </c>
      <c r="C110" s="96"/>
      <c r="F110" s="61">
        <f>F95+F28-F91</f>
        <v>1376.9</v>
      </c>
      <c r="H110" s="61"/>
    </row>
    <row r="111" ht="18">
      <c r="A111" s="60"/>
    </row>
    <row r="112" ht="18">
      <c r="A112" s="60"/>
    </row>
    <row r="113" spans="1:3" ht="18">
      <c r="A113" s="60"/>
      <c r="B113" s="63" t="s">
        <v>80</v>
      </c>
      <c r="C113" s="96"/>
    </row>
    <row r="114" spans="1:3" ht="18">
      <c r="A114" s="60"/>
      <c r="B114" s="63" t="s">
        <v>81</v>
      </c>
      <c r="C114" s="96"/>
    </row>
    <row r="115" spans="1:3" ht="18">
      <c r="A115" s="60"/>
      <c r="B115" s="63" t="s">
        <v>82</v>
      </c>
      <c r="C115" s="96"/>
    </row>
    <row r="116" ht="18">
      <c r="A116" s="60"/>
    </row>
    <row r="117" ht="18">
      <c r="A117" s="60"/>
    </row>
  </sheetData>
  <sheetProtection/>
  <mergeCells count="17">
    <mergeCell ref="A1:H1"/>
    <mergeCell ref="A31:A32"/>
    <mergeCell ref="B31:B32"/>
    <mergeCell ref="D31:D32"/>
    <mergeCell ref="H31:H32"/>
    <mergeCell ref="H2:H3"/>
    <mergeCell ref="B2:B3"/>
    <mergeCell ref="D2:D3"/>
    <mergeCell ref="G31:G32"/>
    <mergeCell ref="E2:E3"/>
    <mergeCell ref="E31:E32"/>
    <mergeCell ref="G2:G3"/>
    <mergeCell ref="A30:H30"/>
    <mergeCell ref="F31:F32"/>
    <mergeCell ref="F2:F3"/>
    <mergeCell ref="C31:C32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6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9.57421875" style="59" customWidth="1"/>
    <col min="2" max="2" width="37.140625" style="59" customWidth="1"/>
    <col min="3" max="3" width="12.28125" style="95" hidden="1" customWidth="1"/>
    <col min="4" max="4" width="12.28125" style="62" customWidth="1"/>
    <col min="5" max="5" width="12.00390625" style="62" customWidth="1"/>
    <col min="6" max="6" width="13.421875" style="62" customWidth="1"/>
    <col min="7" max="7" width="12.8515625" style="62" customWidth="1"/>
    <col min="8" max="8" width="11.57421875" style="62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206" t="s">
        <v>662</v>
      </c>
      <c r="B1" s="206"/>
      <c r="C1" s="206"/>
      <c r="D1" s="206"/>
      <c r="E1" s="206"/>
      <c r="F1" s="206"/>
      <c r="G1" s="206"/>
      <c r="H1" s="206"/>
      <c r="I1" s="30"/>
    </row>
    <row r="2" spans="1:8" ht="12.75" customHeight="1">
      <c r="A2" s="183"/>
      <c r="B2" s="197" t="s">
        <v>2</v>
      </c>
      <c r="C2" s="189"/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635</v>
      </c>
    </row>
    <row r="3" spans="1:8" ht="26.25" customHeight="1">
      <c r="A3" s="183"/>
      <c r="B3" s="198"/>
      <c r="C3" s="190"/>
      <c r="D3" s="205"/>
      <c r="E3" s="198"/>
      <c r="F3" s="205"/>
      <c r="G3" s="198"/>
      <c r="H3" s="198"/>
    </row>
    <row r="4" spans="1:8" ht="36" customHeight="1">
      <c r="A4" s="183"/>
      <c r="B4" s="188" t="s">
        <v>69</v>
      </c>
      <c r="C4" s="84"/>
      <c r="D4" s="36">
        <f>D5+D6+D7+D8+D9+D10+D11+D12+D13+D14+D15+D16+D17+D18+D19+D20</f>
        <v>4881.3</v>
      </c>
      <c r="E4" s="36">
        <f>E5+E6+E7+E8+E9+E10+E11+E12+E13+E14+E15+E16+E17+E18+E19</f>
        <v>2449.3</v>
      </c>
      <c r="F4" s="36">
        <f>F5+F6+F7+F8+F9+F10+F11+F12+F13+F14+F15+F16+F17+F18+F19+F20+F21</f>
        <v>3198.7</v>
      </c>
      <c r="G4" s="37">
        <f>F4/D4</f>
        <v>0.6552967447196443</v>
      </c>
      <c r="H4" s="37">
        <f>F4/E4</f>
        <v>1.3059649695831461</v>
      </c>
    </row>
    <row r="5" spans="1:8" ht="18.75" customHeight="1">
      <c r="A5" s="183"/>
      <c r="B5" s="184" t="s">
        <v>5</v>
      </c>
      <c r="C5" s="85"/>
      <c r="D5" s="35">
        <v>363</v>
      </c>
      <c r="E5" s="35">
        <v>240</v>
      </c>
      <c r="F5" s="35">
        <v>267.6</v>
      </c>
      <c r="G5" s="37">
        <f aca="true" t="shared" si="0" ref="G5:G29">F5/D5</f>
        <v>0.7371900826446282</v>
      </c>
      <c r="H5" s="37">
        <f aca="true" t="shared" si="1" ref="H5:H29">F5/E5</f>
        <v>1.115</v>
      </c>
    </row>
    <row r="6" spans="1:8" ht="18.75" customHeight="1" hidden="1">
      <c r="A6" s="183"/>
      <c r="B6" s="184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22.5" customHeight="1">
      <c r="A7" s="183"/>
      <c r="B7" s="184" t="s">
        <v>6</v>
      </c>
      <c r="C7" s="85"/>
      <c r="D7" s="35">
        <v>1089.3</v>
      </c>
      <c r="E7" s="35">
        <v>925.3</v>
      </c>
      <c r="F7" s="35">
        <v>1806.3</v>
      </c>
      <c r="G7" s="37">
        <f t="shared" si="0"/>
        <v>1.658220875791793</v>
      </c>
      <c r="H7" s="37">
        <f t="shared" si="1"/>
        <v>1.9521236355776506</v>
      </c>
    </row>
    <row r="8" spans="1:8" ht="31.5" customHeight="1">
      <c r="A8" s="183"/>
      <c r="B8" s="184" t="s">
        <v>325</v>
      </c>
      <c r="C8" s="85"/>
      <c r="D8" s="35">
        <v>194</v>
      </c>
      <c r="E8" s="35">
        <v>75</v>
      </c>
      <c r="F8" s="35">
        <v>57.1</v>
      </c>
      <c r="G8" s="37">
        <f t="shared" si="0"/>
        <v>0.2943298969072165</v>
      </c>
      <c r="H8" s="37">
        <f t="shared" si="1"/>
        <v>0.7613333333333333</v>
      </c>
    </row>
    <row r="9" spans="1:8" ht="22.5" customHeight="1">
      <c r="A9" s="183"/>
      <c r="B9" s="184" t="s">
        <v>8</v>
      </c>
      <c r="C9" s="85"/>
      <c r="D9" s="35">
        <v>3220</v>
      </c>
      <c r="E9" s="35">
        <v>1200</v>
      </c>
      <c r="F9" s="35">
        <v>1017</v>
      </c>
      <c r="G9" s="37">
        <f t="shared" si="0"/>
        <v>0.3158385093167702</v>
      </c>
      <c r="H9" s="37">
        <f t="shared" si="1"/>
        <v>0.8475</v>
      </c>
    </row>
    <row r="10" spans="1:8" ht="22.5" customHeight="1">
      <c r="A10" s="183"/>
      <c r="B10" s="184" t="s">
        <v>317</v>
      </c>
      <c r="C10" s="85"/>
      <c r="D10" s="35">
        <v>15</v>
      </c>
      <c r="E10" s="35">
        <v>9</v>
      </c>
      <c r="F10" s="35">
        <v>20.7</v>
      </c>
      <c r="G10" s="37">
        <f t="shared" si="0"/>
        <v>1.38</v>
      </c>
      <c r="H10" s="37">
        <f t="shared" si="1"/>
        <v>2.3</v>
      </c>
    </row>
    <row r="11" spans="1:8" ht="37.5" customHeight="1" hidden="1">
      <c r="A11" s="183"/>
      <c r="B11" s="184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customHeight="1" hidden="1">
      <c r="A12" s="183"/>
      <c r="B12" s="184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7.25" customHeight="1" hidden="1">
      <c r="A13" s="183"/>
      <c r="B13" s="184" t="s">
        <v>11</v>
      </c>
      <c r="C13" s="85"/>
      <c r="D13" s="35"/>
      <c r="E13" s="35"/>
      <c r="F13" s="35"/>
      <c r="G13" s="37" t="e">
        <f t="shared" si="0"/>
        <v>#DIV/0!</v>
      </c>
      <c r="H13" s="37" t="e">
        <f t="shared" si="1"/>
        <v>#DIV/0!</v>
      </c>
    </row>
    <row r="14" spans="1:8" ht="15" customHeight="1" hidden="1">
      <c r="A14" s="183"/>
      <c r="B14" s="184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83"/>
      <c r="B15" s="184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customHeight="1" hidden="1">
      <c r="A16" s="183"/>
      <c r="B16" s="184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3.75" customHeight="1" hidden="1">
      <c r="A17" s="183"/>
      <c r="B17" s="184" t="s">
        <v>16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customHeight="1" hidden="1">
      <c r="A18" s="183"/>
      <c r="B18" s="184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6.5" customHeight="1" hidden="1">
      <c r="A19" s="183"/>
      <c r="B19" s="184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22.5" customHeight="1">
      <c r="A20" s="183"/>
      <c r="B20" s="57" t="s">
        <v>328</v>
      </c>
      <c r="C20" s="85"/>
      <c r="D20" s="35">
        <v>0</v>
      </c>
      <c r="E20" s="35">
        <v>0</v>
      </c>
      <c r="F20" s="35">
        <v>16</v>
      </c>
      <c r="G20" s="37">
        <v>0</v>
      </c>
      <c r="H20" s="37">
        <v>0</v>
      </c>
    </row>
    <row r="21" spans="1:8" ht="32.25" customHeight="1">
      <c r="A21" s="183"/>
      <c r="B21" s="57" t="s">
        <v>327</v>
      </c>
      <c r="C21" s="85"/>
      <c r="D21" s="35">
        <v>0</v>
      </c>
      <c r="E21" s="35">
        <v>0</v>
      </c>
      <c r="F21" s="35">
        <v>14</v>
      </c>
      <c r="G21" s="37">
        <v>0</v>
      </c>
      <c r="H21" s="37">
        <v>0</v>
      </c>
    </row>
    <row r="22" spans="1:8" ht="32.25" customHeight="1">
      <c r="A22" s="183"/>
      <c r="B22" s="188" t="s">
        <v>68</v>
      </c>
      <c r="C22" s="86"/>
      <c r="D22" s="35">
        <f>D23+D24+D25+D27+D28+D26</f>
        <v>1241.2</v>
      </c>
      <c r="E22" s="35">
        <f>E23+E24+E25+E27+E28+E26</f>
        <v>886.4</v>
      </c>
      <c r="F22" s="35">
        <f>F23+F24+F25+F27+F28+F26</f>
        <v>333.3</v>
      </c>
      <c r="G22" s="37">
        <f t="shared" si="0"/>
        <v>0.2685304543989687</v>
      </c>
      <c r="H22" s="37">
        <f t="shared" si="1"/>
        <v>0.3760153429602888</v>
      </c>
    </row>
    <row r="23" spans="1:8" ht="18.75">
      <c r="A23" s="183"/>
      <c r="B23" s="184" t="s">
        <v>20</v>
      </c>
      <c r="C23" s="85"/>
      <c r="D23" s="35">
        <v>133.9</v>
      </c>
      <c r="E23" s="35">
        <v>100.4</v>
      </c>
      <c r="F23" s="35">
        <v>85.5</v>
      </c>
      <c r="G23" s="37">
        <f t="shared" si="0"/>
        <v>0.6385362210604929</v>
      </c>
      <c r="H23" s="37">
        <f t="shared" si="1"/>
        <v>0.8515936254980079</v>
      </c>
    </row>
    <row r="24" spans="1:8" ht="16.5" customHeight="1">
      <c r="A24" s="183"/>
      <c r="B24" s="184" t="s">
        <v>86</v>
      </c>
      <c r="C24" s="85"/>
      <c r="D24" s="35">
        <v>207.3</v>
      </c>
      <c r="E24" s="35">
        <v>155.5</v>
      </c>
      <c r="F24" s="35">
        <v>117.8</v>
      </c>
      <c r="G24" s="37">
        <f t="shared" si="0"/>
        <v>0.5682585624698504</v>
      </c>
      <c r="H24" s="37">
        <f t="shared" si="1"/>
        <v>0.757556270096463</v>
      </c>
    </row>
    <row r="25" spans="1:8" ht="105" customHeight="1" hidden="1">
      <c r="A25" s="183"/>
      <c r="B25" s="184" t="s">
        <v>449</v>
      </c>
      <c r="C25" s="85"/>
      <c r="D25" s="35">
        <v>0</v>
      </c>
      <c r="E25" s="35">
        <v>0</v>
      </c>
      <c r="F25" s="35">
        <v>0</v>
      </c>
      <c r="G25" s="37" t="e">
        <f t="shared" si="0"/>
        <v>#DIV/0!</v>
      </c>
      <c r="H25" s="37" t="e">
        <f t="shared" si="1"/>
        <v>#DIV/0!</v>
      </c>
    </row>
    <row r="26" spans="1:8" ht="82.5" customHeight="1">
      <c r="A26" s="183"/>
      <c r="B26" s="184" t="s">
        <v>578</v>
      </c>
      <c r="C26" s="85"/>
      <c r="D26" s="35">
        <v>770</v>
      </c>
      <c r="E26" s="35">
        <v>500.5</v>
      </c>
      <c r="F26" s="35">
        <v>0</v>
      </c>
      <c r="G26" s="37">
        <f t="shared" si="0"/>
        <v>0</v>
      </c>
      <c r="H26" s="37">
        <f t="shared" si="1"/>
        <v>0</v>
      </c>
    </row>
    <row r="27" spans="1:8" ht="52.5" customHeight="1">
      <c r="A27" s="183"/>
      <c r="B27" s="184" t="s">
        <v>486</v>
      </c>
      <c r="C27" s="85"/>
      <c r="D27" s="35">
        <v>100</v>
      </c>
      <c r="E27" s="35">
        <v>100</v>
      </c>
      <c r="F27" s="35">
        <v>100</v>
      </c>
      <c r="G27" s="37">
        <f t="shared" si="0"/>
        <v>1</v>
      </c>
      <c r="H27" s="37">
        <f t="shared" si="1"/>
        <v>1</v>
      </c>
    </row>
    <row r="28" spans="1:8" ht="33.75" customHeight="1">
      <c r="A28" s="183"/>
      <c r="B28" s="184" t="s">
        <v>487</v>
      </c>
      <c r="C28" s="85"/>
      <c r="D28" s="35">
        <v>30</v>
      </c>
      <c r="E28" s="35">
        <v>30</v>
      </c>
      <c r="F28" s="35">
        <v>30</v>
      </c>
      <c r="G28" s="37">
        <f t="shared" si="0"/>
        <v>1</v>
      </c>
      <c r="H28" s="37">
        <f t="shared" si="1"/>
        <v>1</v>
      </c>
    </row>
    <row r="29" spans="1:8" ht="18.75" customHeight="1">
      <c r="A29" s="183"/>
      <c r="B29" s="184" t="s">
        <v>23</v>
      </c>
      <c r="C29" s="105"/>
      <c r="D29" s="35">
        <f>D4+D22</f>
        <v>6122.5</v>
      </c>
      <c r="E29" s="35">
        <f>E4+E22</f>
        <v>3335.7000000000003</v>
      </c>
      <c r="F29" s="35">
        <f>F4+F22</f>
        <v>3532</v>
      </c>
      <c r="G29" s="37">
        <f t="shared" si="0"/>
        <v>0.5768885259289506</v>
      </c>
      <c r="H29" s="37">
        <f t="shared" si="1"/>
        <v>1.0588482177653864</v>
      </c>
    </row>
    <row r="30" spans="1:8" ht="15.75" customHeight="1" hidden="1">
      <c r="A30" s="183"/>
      <c r="B30" s="184" t="s">
        <v>92</v>
      </c>
      <c r="C30" s="85"/>
      <c r="D30" s="35">
        <f>D4</f>
        <v>4881.3</v>
      </c>
      <c r="E30" s="35">
        <f>E4</f>
        <v>2449.3</v>
      </c>
      <c r="F30" s="35">
        <f>F4</f>
        <v>3198.7</v>
      </c>
      <c r="G30" s="37">
        <f>F30/D30</f>
        <v>0.6552967447196443</v>
      </c>
      <c r="H30" s="37">
        <f>F30/E30</f>
        <v>1.3059649695831461</v>
      </c>
    </row>
    <row r="31" spans="1:8" ht="12.75">
      <c r="A31" s="202"/>
      <c r="B31" s="227"/>
      <c r="C31" s="227"/>
      <c r="D31" s="227"/>
      <c r="E31" s="227"/>
      <c r="F31" s="227"/>
      <c r="G31" s="227"/>
      <c r="H31" s="228"/>
    </row>
    <row r="32" spans="1:8" ht="15" customHeight="1">
      <c r="A32" s="225" t="s">
        <v>133</v>
      </c>
      <c r="B32" s="226" t="s">
        <v>24</v>
      </c>
      <c r="C32" s="223" t="s">
        <v>155</v>
      </c>
      <c r="D32" s="195" t="s">
        <v>3</v>
      </c>
      <c r="E32" s="200" t="s">
        <v>633</v>
      </c>
      <c r="F32" s="195" t="s">
        <v>4</v>
      </c>
      <c r="G32" s="200" t="s">
        <v>262</v>
      </c>
      <c r="H32" s="200" t="s">
        <v>634</v>
      </c>
    </row>
    <row r="33" spans="1:8" ht="44.25" customHeight="1">
      <c r="A33" s="225"/>
      <c r="B33" s="226"/>
      <c r="C33" s="224"/>
      <c r="D33" s="195"/>
      <c r="E33" s="201"/>
      <c r="F33" s="195"/>
      <c r="G33" s="201"/>
      <c r="H33" s="201"/>
    </row>
    <row r="34" spans="1:8" ht="34.5" customHeight="1">
      <c r="A34" s="38" t="s">
        <v>56</v>
      </c>
      <c r="B34" s="188" t="s">
        <v>25</v>
      </c>
      <c r="C34" s="86"/>
      <c r="D34" s="36">
        <f>D35+D38+D39+D36</f>
        <v>3412.3999999999996</v>
      </c>
      <c r="E34" s="36">
        <f>E35+E38+E39+E36</f>
        <v>2653.2000000000003</v>
      </c>
      <c r="F34" s="36">
        <f>F35+F38+F39+F36</f>
        <v>2179.7999999999997</v>
      </c>
      <c r="G34" s="37">
        <f>F34/D34</f>
        <v>0.6387879498300316</v>
      </c>
      <c r="H34" s="39">
        <f>F34/E34</f>
        <v>0.8215739484396198</v>
      </c>
    </row>
    <row r="35" spans="1:8" ht="97.5" customHeight="1">
      <c r="A35" s="187" t="s">
        <v>59</v>
      </c>
      <c r="B35" s="184" t="s">
        <v>136</v>
      </c>
      <c r="C35" s="85" t="s">
        <v>59</v>
      </c>
      <c r="D35" s="35">
        <v>3165.7</v>
      </c>
      <c r="E35" s="35">
        <v>2484.9</v>
      </c>
      <c r="F35" s="35">
        <v>2177.7</v>
      </c>
      <c r="G35" s="37">
        <f aca="true" t="shared" si="2" ref="G35:G93">F35/D35</f>
        <v>0.6879047288119531</v>
      </c>
      <c r="H35" s="39">
        <f aca="true" t="shared" si="3" ref="H35:H93">F35/E35</f>
        <v>0.8763732946999878</v>
      </c>
    </row>
    <row r="36" spans="1:8" ht="36.75" customHeight="1" hidden="1">
      <c r="A36" s="187" t="s">
        <v>157</v>
      </c>
      <c r="B36" s="184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9" t="e">
        <f t="shared" si="3"/>
        <v>#DIV/0!</v>
      </c>
    </row>
    <row r="37" spans="1:8" ht="52.5" customHeight="1" hidden="1">
      <c r="A37" s="187"/>
      <c r="B37" s="184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9" t="e">
        <f t="shared" si="3"/>
        <v>#DIV/0!</v>
      </c>
    </row>
    <row r="38" spans="1:8" ht="29.25" customHeight="1">
      <c r="A38" s="187" t="s">
        <v>61</v>
      </c>
      <c r="B38" s="184" t="s">
        <v>27</v>
      </c>
      <c r="C38" s="85" t="s">
        <v>61</v>
      </c>
      <c r="D38" s="35">
        <v>50</v>
      </c>
      <c r="E38" s="35">
        <v>0</v>
      </c>
      <c r="F38" s="35">
        <v>0</v>
      </c>
      <c r="G38" s="37">
        <f t="shared" si="2"/>
        <v>0</v>
      </c>
      <c r="H38" s="39">
        <v>0</v>
      </c>
    </row>
    <row r="39" spans="1:8" ht="41.25" customHeight="1">
      <c r="A39" s="187" t="s">
        <v>110</v>
      </c>
      <c r="B39" s="184" t="s">
        <v>107</v>
      </c>
      <c r="C39" s="85"/>
      <c r="D39" s="35">
        <f>D40+D41+D42+D43</f>
        <v>196.7</v>
      </c>
      <c r="E39" s="35">
        <f>E40+E41+E42+E43</f>
        <v>168.3</v>
      </c>
      <c r="F39" s="35">
        <f>F40+F41+F42+F43</f>
        <v>2.1</v>
      </c>
      <c r="G39" s="37">
        <f t="shared" si="2"/>
        <v>0.010676156583629894</v>
      </c>
      <c r="H39" s="39">
        <f t="shared" si="3"/>
        <v>0.012477718360071301</v>
      </c>
    </row>
    <row r="40" spans="1:9" s="8" customFormat="1" ht="39" customHeight="1">
      <c r="A40" s="40"/>
      <c r="B40" s="41" t="s">
        <v>161</v>
      </c>
      <c r="C40" s="89" t="s">
        <v>192</v>
      </c>
      <c r="D40" s="34">
        <v>5.2</v>
      </c>
      <c r="E40" s="34">
        <v>2.7</v>
      </c>
      <c r="F40" s="34">
        <v>2.1</v>
      </c>
      <c r="G40" s="37">
        <f t="shared" si="2"/>
        <v>0.40384615384615385</v>
      </c>
      <c r="H40" s="39">
        <f t="shared" si="3"/>
        <v>0.7777777777777778</v>
      </c>
      <c r="I40" s="27"/>
    </row>
    <row r="41" spans="1:9" s="8" customFormat="1" ht="55.5" customHeight="1">
      <c r="A41" s="40"/>
      <c r="B41" s="41" t="s">
        <v>160</v>
      </c>
      <c r="C41" s="89" t="s">
        <v>201</v>
      </c>
      <c r="D41" s="34">
        <v>45</v>
      </c>
      <c r="E41" s="34">
        <v>23.6</v>
      </c>
      <c r="F41" s="34">
        <v>0</v>
      </c>
      <c r="G41" s="37">
        <f t="shared" si="2"/>
        <v>0</v>
      </c>
      <c r="H41" s="39">
        <f t="shared" si="3"/>
        <v>0</v>
      </c>
      <c r="I41" s="27"/>
    </row>
    <row r="42" spans="1:9" s="8" customFormat="1" ht="53.25" customHeight="1" hidden="1">
      <c r="A42" s="40"/>
      <c r="B42" s="41" t="s">
        <v>254</v>
      </c>
      <c r="C42" s="89" t="s">
        <v>253</v>
      </c>
      <c r="D42" s="34">
        <v>0</v>
      </c>
      <c r="E42" s="34">
        <v>0</v>
      </c>
      <c r="F42" s="34">
        <v>0</v>
      </c>
      <c r="G42" s="37" t="e">
        <f t="shared" si="2"/>
        <v>#DIV/0!</v>
      </c>
      <c r="H42" s="39" t="e">
        <f t="shared" si="3"/>
        <v>#DIV/0!</v>
      </c>
      <c r="I42" s="27"/>
    </row>
    <row r="43" spans="1:9" s="8" customFormat="1" ht="39" customHeight="1">
      <c r="A43" s="40"/>
      <c r="B43" s="41" t="s">
        <v>276</v>
      </c>
      <c r="C43" s="89" t="s">
        <v>447</v>
      </c>
      <c r="D43" s="34">
        <v>146.5</v>
      </c>
      <c r="E43" s="34">
        <v>142</v>
      </c>
      <c r="F43" s="34">
        <v>0</v>
      </c>
      <c r="G43" s="37">
        <f t="shared" si="2"/>
        <v>0</v>
      </c>
      <c r="H43" s="39">
        <f t="shared" si="3"/>
        <v>0</v>
      </c>
      <c r="I43" s="27"/>
    </row>
    <row r="44" spans="1:8" ht="18.75" customHeight="1">
      <c r="A44" s="38" t="s">
        <v>93</v>
      </c>
      <c r="B44" s="188" t="s">
        <v>88</v>
      </c>
      <c r="C44" s="86"/>
      <c r="D44" s="36">
        <f>D45</f>
        <v>207.3</v>
      </c>
      <c r="E44" s="36">
        <f>E45</f>
        <v>155.5</v>
      </c>
      <c r="F44" s="36">
        <f>F45</f>
        <v>117.8</v>
      </c>
      <c r="G44" s="37">
        <f t="shared" si="2"/>
        <v>0.5682585624698504</v>
      </c>
      <c r="H44" s="39">
        <f t="shared" si="3"/>
        <v>0.757556270096463</v>
      </c>
    </row>
    <row r="45" spans="1:8" ht="48" customHeight="1">
      <c r="A45" s="187" t="s">
        <v>94</v>
      </c>
      <c r="B45" s="184" t="s">
        <v>140</v>
      </c>
      <c r="C45" s="85" t="s">
        <v>471</v>
      </c>
      <c r="D45" s="35">
        <v>207.3</v>
      </c>
      <c r="E45" s="35">
        <v>155.5</v>
      </c>
      <c r="F45" s="35">
        <v>117.8</v>
      </c>
      <c r="G45" s="37">
        <f t="shared" si="2"/>
        <v>0.5682585624698504</v>
      </c>
      <c r="H45" s="39">
        <f t="shared" si="3"/>
        <v>0.757556270096463</v>
      </c>
    </row>
    <row r="46" spans="1:8" ht="30" customHeight="1">
      <c r="A46" s="38" t="s">
        <v>62</v>
      </c>
      <c r="B46" s="188" t="s">
        <v>30</v>
      </c>
      <c r="C46" s="86"/>
      <c r="D46" s="36">
        <f>D47+D50</f>
        <v>32.2</v>
      </c>
      <c r="E46" s="36">
        <f>E47+E50</f>
        <v>32.2</v>
      </c>
      <c r="F46" s="36">
        <f>F47+F50</f>
        <v>17.2</v>
      </c>
      <c r="G46" s="37">
        <f t="shared" si="2"/>
        <v>0.5341614906832297</v>
      </c>
      <c r="H46" s="39">
        <f t="shared" si="3"/>
        <v>0.5341614906832297</v>
      </c>
    </row>
    <row r="47" spans="1:8" ht="18" customHeight="1">
      <c r="A47" s="187" t="s">
        <v>95</v>
      </c>
      <c r="B47" s="184" t="s">
        <v>90</v>
      </c>
      <c r="C47" s="85"/>
      <c r="D47" s="35">
        <f aca="true" t="shared" si="4" ref="D47:F48">D48</f>
        <v>15</v>
      </c>
      <c r="E47" s="35">
        <f t="shared" si="4"/>
        <v>15</v>
      </c>
      <c r="F47" s="35">
        <f t="shared" si="4"/>
        <v>0</v>
      </c>
      <c r="G47" s="37">
        <f t="shared" si="2"/>
        <v>0</v>
      </c>
      <c r="H47" s="39">
        <f t="shared" si="3"/>
        <v>0</v>
      </c>
    </row>
    <row r="48" spans="1:8" ht="89.25" customHeight="1">
      <c r="A48" s="187"/>
      <c r="B48" s="184" t="s">
        <v>590</v>
      </c>
      <c r="C48" s="85" t="s">
        <v>608</v>
      </c>
      <c r="D48" s="35">
        <f t="shared" si="4"/>
        <v>15</v>
      </c>
      <c r="E48" s="35">
        <f t="shared" si="4"/>
        <v>15</v>
      </c>
      <c r="F48" s="35">
        <f t="shared" si="4"/>
        <v>0</v>
      </c>
      <c r="G48" s="37">
        <f t="shared" si="2"/>
        <v>0</v>
      </c>
      <c r="H48" s="39">
        <f t="shared" si="3"/>
        <v>0</v>
      </c>
    </row>
    <row r="49" spans="1:8" ht="36" customHeight="1">
      <c r="A49" s="187"/>
      <c r="B49" s="184" t="s">
        <v>614</v>
      </c>
      <c r="C49" s="161" t="s">
        <v>613</v>
      </c>
      <c r="D49" s="35">
        <v>15</v>
      </c>
      <c r="E49" s="35">
        <v>15</v>
      </c>
      <c r="F49" s="35">
        <v>0</v>
      </c>
      <c r="G49" s="37">
        <f t="shared" si="2"/>
        <v>0</v>
      </c>
      <c r="H49" s="39">
        <f t="shared" si="3"/>
        <v>0</v>
      </c>
    </row>
    <row r="50" spans="1:8" ht="48" customHeight="1">
      <c r="A50" s="187" t="s">
        <v>132</v>
      </c>
      <c r="B50" s="184" t="s">
        <v>142</v>
      </c>
      <c r="C50" s="161"/>
      <c r="D50" s="35">
        <f>D51</f>
        <v>17.2</v>
      </c>
      <c r="E50" s="35">
        <f>E51</f>
        <v>17.2</v>
      </c>
      <c r="F50" s="35">
        <f>F51</f>
        <v>17.2</v>
      </c>
      <c r="G50" s="37">
        <f t="shared" si="2"/>
        <v>1</v>
      </c>
      <c r="H50" s="39">
        <f t="shared" si="3"/>
        <v>1</v>
      </c>
    </row>
    <row r="51" spans="1:8" ht="36" customHeight="1">
      <c r="A51" s="187"/>
      <c r="B51" s="184" t="s">
        <v>276</v>
      </c>
      <c r="C51" s="161">
        <v>9140008600</v>
      </c>
      <c r="D51" s="35">
        <v>17.2</v>
      </c>
      <c r="E51" s="35">
        <v>17.2</v>
      </c>
      <c r="F51" s="35">
        <v>17.2</v>
      </c>
      <c r="G51" s="37">
        <f t="shared" si="2"/>
        <v>1</v>
      </c>
      <c r="H51" s="39">
        <f t="shared" si="3"/>
        <v>1</v>
      </c>
    </row>
    <row r="52" spans="1:8" ht="23.25" customHeight="1">
      <c r="A52" s="38" t="s">
        <v>63</v>
      </c>
      <c r="B52" s="188" t="s">
        <v>31</v>
      </c>
      <c r="C52" s="86"/>
      <c r="D52" s="36">
        <f>D53</f>
        <v>53</v>
      </c>
      <c r="E52" s="36">
        <f>E53</f>
        <v>26.3</v>
      </c>
      <c r="F52" s="36">
        <f>F53</f>
        <v>6</v>
      </c>
      <c r="G52" s="37">
        <f t="shared" si="2"/>
        <v>0.11320754716981132</v>
      </c>
      <c r="H52" s="39">
        <f t="shared" si="3"/>
        <v>0.22813688212927757</v>
      </c>
    </row>
    <row r="53" spans="1:8" ht="38.25" customHeight="1">
      <c r="A53" s="185" t="s">
        <v>64</v>
      </c>
      <c r="B53" s="57" t="s">
        <v>105</v>
      </c>
      <c r="C53" s="85"/>
      <c r="D53" s="35">
        <f>D54+D55</f>
        <v>53</v>
      </c>
      <c r="E53" s="35">
        <f>E54+E55</f>
        <v>26.3</v>
      </c>
      <c r="F53" s="35">
        <f>F54+F55</f>
        <v>6</v>
      </c>
      <c r="G53" s="37">
        <f t="shared" si="2"/>
        <v>0.11320754716981132</v>
      </c>
      <c r="H53" s="39">
        <f t="shared" si="3"/>
        <v>0.22813688212927757</v>
      </c>
    </row>
    <row r="54" spans="1:8" ht="50.25" customHeight="1">
      <c r="A54" s="40"/>
      <c r="B54" s="53" t="s">
        <v>105</v>
      </c>
      <c r="C54" s="89" t="s">
        <v>205</v>
      </c>
      <c r="D54" s="34">
        <v>50</v>
      </c>
      <c r="E54" s="34">
        <v>26.3</v>
      </c>
      <c r="F54" s="34">
        <v>6</v>
      </c>
      <c r="G54" s="37">
        <f t="shared" si="2"/>
        <v>0.12</v>
      </c>
      <c r="H54" s="39">
        <f t="shared" si="3"/>
        <v>0.22813688212927757</v>
      </c>
    </row>
    <row r="55" spans="1:8" ht="144.75" customHeight="1">
      <c r="A55" s="40"/>
      <c r="B55" s="53" t="s">
        <v>436</v>
      </c>
      <c r="C55" s="89" t="s">
        <v>435</v>
      </c>
      <c r="D55" s="34">
        <v>3</v>
      </c>
      <c r="E55" s="34">
        <v>0</v>
      </c>
      <c r="F55" s="34">
        <v>0</v>
      </c>
      <c r="G55" s="37">
        <f t="shared" si="2"/>
        <v>0</v>
      </c>
      <c r="H55" s="39">
        <v>0</v>
      </c>
    </row>
    <row r="56" spans="1:8" ht="38.25" customHeight="1">
      <c r="A56" s="38" t="s">
        <v>65</v>
      </c>
      <c r="B56" s="188" t="s">
        <v>32</v>
      </c>
      <c r="C56" s="86"/>
      <c r="D56" s="36">
        <f>D57</f>
        <v>5311.7</v>
      </c>
      <c r="E56" s="36">
        <f>E57</f>
        <v>4756.5</v>
      </c>
      <c r="F56" s="36">
        <f>F57</f>
        <v>2843.4</v>
      </c>
      <c r="G56" s="37">
        <f t="shared" si="2"/>
        <v>0.5353088465086507</v>
      </c>
      <c r="H56" s="39">
        <f t="shared" si="3"/>
        <v>0.5977924944812362</v>
      </c>
    </row>
    <row r="57" spans="1:8" ht="19.5" customHeight="1">
      <c r="A57" s="187" t="s">
        <v>35</v>
      </c>
      <c r="B57" s="184" t="s">
        <v>36</v>
      </c>
      <c r="C57" s="85"/>
      <c r="D57" s="35">
        <f>D58+D75</f>
        <v>5311.7</v>
      </c>
      <c r="E57" s="35">
        <f>E58+E75</f>
        <v>4756.5</v>
      </c>
      <c r="F57" s="35">
        <f>F58+F75</f>
        <v>2843.4</v>
      </c>
      <c r="G57" s="37">
        <f t="shared" si="2"/>
        <v>0.5353088465086507</v>
      </c>
      <c r="H57" s="39">
        <f t="shared" si="3"/>
        <v>0.5977924944812362</v>
      </c>
    </row>
    <row r="58" spans="1:8" ht="68.25" customHeight="1">
      <c r="A58" s="187"/>
      <c r="B58" s="184" t="s">
        <v>377</v>
      </c>
      <c r="C58" s="85" t="s">
        <v>404</v>
      </c>
      <c r="D58" s="106">
        <f>D59+D60+D61+D62+D63+D65+D66+D67+D68+D69+D71+D72+Q80+D73+D74+D64+D70</f>
        <v>4311.7</v>
      </c>
      <c r="E58" s="106">
        <f>E59+E60+E61+E62+E63+E65+E66+E67+E68+E69+E71+E72+R80+E73+E74+E64+E70</f>
        <v>4061</v>
      </c>
      <c r="F58" s="106">
        <f>F59+F60+F61+F62+F63+F65+F66+F67+F68+F69+F71+F72+S80+F73+F74+F64+F70</f>
        <v>2843.4</v>
      </c>
      <c r="G58" s="37">
        <f t="shared" si="2"/>
        <v>0.6594614653153049</v>
      </c>
      <c r="H58" s="39">
        <f t="shared" si="3"/>
        <v>0.7001723713371091</v>
      </c>
    </row>
    <row r="59" spans="1:8" ht="30.75" customHeight="1">
      <c r="A59" s="187"/>
      <c r="B59" s="41" t="s">
        <v>376</v>
      </c>
      <c r="C59" s="107" t="s">
        <v>375</v>
      </c>
      <c r="D59" s="108">
        <v>15</v>
      </c>
      <c r="E59" s="170">
        <v>15</v>
      </c>
      <c r="F59" s="171">
        <v>15</v>
      </c>
      <c r="G59" s="37">
        <f t="shared" si="2"/>
        <v>1</v>
      </c>
      <c r="H59" s="39">
        <f t="shared" si="3"/>
        <v>1</v>
      </c>
    </row>
    <row r="60" spans="1:8" ht="30.75" customHeight="1">
      <c r="A60" s="187"/>
      <c r="B60" s="41" t="s">
        <v>381</v>
      </c>
      <c r="C60" s="107" t="s">
        <v>380</v>
      </c>
      <c r="D60" s="108">
        <v>25</v>
      </c>
      <c r="E60" s="170">
        <v>25</v>
      </c>
      <c r="F60" s="171">
        <v>25</v>
      </c>
      <c r="G60" s="37">
        <f t="shared" si="2"/>
        <v>1</v>
      </c>
      <c r="H60" s="39">
        <f t="shared" si="3"/>
        <v>1</v>
      </c>
    </row>
    <row r="61" spans="1:8" ht="33.75" customHeight="1">
      <c r="A61" s="187"/>
      <c r="B61" s="41" t="s">
        <v>383</v>
      </c>
      <c r="C61" s="107" t="s">
        <v>382</v>
      </c>
      <c r="D61" s="108">
        <v>100</v>
      </c>
      <c r="E61" s="170">
        <v>52.5</v>
      </c>
      <c r="F61" s="171">
        <v>0</v>
      </c>
      <c r="G61" s="37">
        <f t="shared" si="2"/>
        <v>0</v>
      </c>
      <c r="H61" s="39">
        <f t="shared" si="3"/>
        <v>0</v>
      </c>
    </row>
    <row r="62" spans="1:8" ht="33" customHeight="1">
      <c r="A62" s="187"/>
      <c r="B62" s="41" t="s">
        <v>408</v>
      </c>
      <c r="C62" s="107" t="s">
        <v>407</v>
      </c>
      <c r="D62" s="108">
        <v>20</v>
      </c>
      <c r="E62" s="170">
        <v>10.5</v>
      </c>
      <c r="F62" s="171">
        <v>0</v>
      </c>
      <c r="G62" s="37">
        <f t="shared" si="2"/>
        <v>0</v>
      </c>
      <c r="H62" s="39">
        <f t="shared" si="3"/>
        <v>0</v>
      </c>
    </row>
    <row r="63" spans="1:8" ht="19.5" customHeight="1">
      <c r="A63" s="187"/>
      <c r="B63" s="41" t="s">
        <v>410</v>
      </c>
      <c r="C63" s="107" t="s">
        <v>409</v>
      </c>
      <c r="D63" s="108">
        <v>20</v>
      </c>
      <c r="E63" s="170">
        <v>20</v>
      </c>
      <c r="F63" s="171">
        <v>20</v>
      </c>
      <c r="G63" s="37">
        <f t="shared" si="2"/>
        <v>1</v>
      </c>
      <c r="H63" s="39">
        <f t="shared" si="3"/>
        <v>1</v>
      </c>
    </row>
    <row r="64" spans="1:8" ht="35.25" customHeight="1">
      <c r="A64" s="187"/>
      <c r="B64" s="41" t="s">
        <v>387</v>
      </c>
      <c r="C64" s="107" t="s">
        <v>386</v>
      </c>
      <c r="D64" s="108">
        <v>2650.1</v>
      </c>
      <c r="E64" s="170">
        <v>2545.1</v>
      </c>
      <c r="F64" s="171">
        <v>1671.2</v>
      </c>
      <c r="G64" s="37">
        <f t="shared" si="2"/>
        <v>0.6306177125391496</v>
      </c>
      <c r="H64" s="39">
        <f t="shared" si="3"/>
        <v>0.6566343169227142</v>
      </c>
    </row>
    <row r="65" spans="1:8" ht="30.75" customHeight="1">
      <c r="A65" s="187"/>
      <c r="B65" s="41" t="s">
        <v>389</v>
      </c>
      <c r="C65" s="107" t="s">
        <v>388</v>
      </c>
      <c r="D65" s="108">
        <v>150</v>
      </c>
      <c r="E65" s="170">
        <v>105</v>
      </c>
      <c r="F65" s="171">
        <v>96</v>
      </c>
      <c r="G65" s="37">
        <f t="shared" si="2"/>
        <v>0.64</v>
      </c>
      <c r="H65" s="39">
        <f t="shared" si="3"/>
        <v>0.9142857142857143</v>
      </c>
    </row>
    <row r="66" spans="1:8" ht="31.5">
      <c r="A66" s="187"/>
      <c r="B66" s="41" t="s">
        <v>395</v>
      </c>
      <c r="C66" s="107" t="s">
        <v>394</v>
      </c>
      <c r="D66" s="108">
        <v>450.5</v>
      </c>
      <c r="E66" s="170">
        <v>425</v>
      </c>
      <c r="F66" s="171">
        <v>229.9</v>
      </c>
      <c r="G66" s="37">
        <f t="shared" si="2"/>
        <v>0.5103218645948946</v>
      </c>
      <c r="H66" s="39">
        <f t="shared" si="3"/>
        <v>0.5409411764705883</v>
      </c>
    </row>
    <row r="67" spans="1:8" ht="47.25">
      <c r="A67" s="187"/>
      <c r="B67" s="41" t="s">
        <v>411</v>
      </c>
      <c r="C67" s="107" t="s">
        <v>412</v>
      </c>
      <c r="D67" s="108">
        <v>100</v>
      </c>
      <c r="E67" s="170">
        <v>100</v>
      </c>
      <c r="F67" s="171">
        <v>85.9</v>
      </c>
      <c r="G67" s="37">
        <f t="shared" si="2"/>
        <v>0.8590000000000001</v>
      </c>
      <c r="H67" s="39">
        <f t="shared" si="3"/>
        <v>0.8590000000000001</v>
      </c>
    </row>
    <row r="68" spans="1:8" ht="31.5">
      <c r="A68" s="187"/>
      <c r="B68" s="41" t="s">
        <v>413</v>
      </c>
      <c r="C68" s="107" t="s">
        <v>414</v>
      </c>
      <c r="D68" s="108">
        <v>20</v>
      </c>
      <c r="E68" s="170">
        <v>14</v>
      </c>
      <c r="F68" s="171">
        <v>10.8</v>
      </c>
      <c r="G68" s="37">
        <f t="shared" si="2"/>
        <v>0.54</v>
      </c>
      <c r="H68" s="39">
        <f t="shared" si="3"/>
        <v>0.7714285714285715</v>
      </c>
    </row>
    <row r="69" spans="1:8" ht="63">
      <c r="A69" s="187"/>
      <c r="B69" s="41" t="s">
        <v>416</v>
      </c>
      <c r="C69" s="107" t="s">
        <v>415</v>
      </c>
      <c r="D69" s="108">
        <v>10</v>
      </c>
      <c r="E69" s="170">
        <v>5.3</v>
      </c>
      <c r="F69" s="171">
        <v>0</v>
      </c>
      <c r="G69" s="37">
        <f t="shared" si="2"/>
        <v>0</v>
      </c>
      <c r="H69" s="39">
        <f t="shared" si="3"/>
        <v>0</v>
      </c>
    </row>
    <row r="70" spans="1:8" ht="63">
      <c r="A70" s="187"/>
      <c r="B70" s="41" t="s">
        <v>418</v>
      </c>
      <c r="C70" s="107" t="s">
        <v>417</v>
      </c>
      <c r="D70" s="108">
        <v>7</v>
      </c>
      <c r="E70" s="170">
        <v>7</v>
      </c>
      <c r="F70" s="171">
        <v>7</v>
      </c>
      <c r="G70" s="37">
        <f t="shared" si="2"/>
        <v>1</v>
      </c>
      <c r="H70" s="39">
        <f t="shared" si="3"/>
        <v>1</v>
      </c>
    </row>
    <row r="71" spans="1:9" s="8" customFormat="1" ht="35.25" customHeight="1">
      <c r="A71" s="40"/>
      <c r="B71" s="41" t="s">
        <v>439</v>
      </c>
      <c r="C71" s="107" t="s">
        <v>437</v>
      </c>
      <c r="D71" s="108">
        <v>585.6</v>
      </c>
      <c r="E71" s="170">
        <v>585.6</v>
      </c>
      <c r="F71" s="171">
        <v>582.7</v>
      </c>
      <c r="G71" s="37">
        <f t="shared" si="2"/>
        <v>0.9950478142076503</v>
      </c>
      <c r="H71" s="39">
        <f t="shared" si="3"/>
        <v>0.9950478142076503</v>
      </c>
      <c r="I71" s="27"/>
    </row>
    <row r="72" spans="1:9" s="8" customFormat="1" ht="31.5">
      <c r="A72" s="40"/>
      <c r="B72" s="41" t="s">
        <v>440</v>
      </c>
      <c r="C72" s="107" t="s">
        <v>438</v>
      </c>
      <c r="D72" s="108">
        <v>100</v>
      </c>
      <c r="E72" s="170">
        <v>100</v>
      </c>
      <c r="F72" s="171">
        <v>99.9</v>
      </c>
      <c r="G72" s="37">
        <f t="shared" si="2"/>
        <v>0.9990000000000001</v>
      </c>
      <c r="H72" s="39">
        <f t="shared" si="3"/>
        <v>0.9990000000000001</v>
      </c>
      <c r="I72" s="27"/>
    </row>
    <row r="73" spans="1:9" s="8" customFormat="1" ht="47.25">
      <c r="A73" s="40"/>
      <c r="B73" s="41" t="s">
        <v>426</v>
      </c>
      <c r="C73" s="107" t="s">
        <v>424</v>
      </c>
      <c r="D73" s="108">
        <v>30</v>
      </c>
      <c r="E73" s="170">
        <v>22.5</v>
      </c>
      <c r="F73" s="171">
        <v>0</v>
      </c>
      <c r="G73" s="37">
        <f t="shared" si="2"/>
        <v>0</v>
      </c>
      <c r="H73" s="39">
        <f t="shared" si="3"/>
        <v>0</v>
      </c>
      <c r="I73" s="27"/>
    </row>
    <row r="74" spans="1:9" s="8" customFormat="1" ht="51.75" customHeight="1">
      <c r="A74" s="40"/>
      <c r="B74" s="41" t="s">
        <v>432</v>
      </c>
      <c r="C74" s="107" t="s">
        <v>429</v>
      </c>
      <c r="D74" s="108">
        <v>28.5</v>
      </c>
      <c r="E74" s="170">
        <v>28.5</v>
      </c>
      <c r="F74" s="171">
        <v>0</v>
      </c>
      <c r="G74" s="37">
        <f t="shared" si="2"/>
        <v>0</v>
      </c>
      <c r="H74" s="39">
        <f t="shared" si="3"/>
        <v>0</v>
      </c>
      <c r="I74" s="27"/>
    </row>
    <row r="75" spans="1:9" s="8" customFormat="1" ht="84" customHeight="1">
      <c r="A75" s="40"/>
      <c r="B75" s="184" t="s">
        <v>472</v>
      </c>
      <c r="C75" s="107">
        <v>9580400000</v>
      </c>
      <c r="D75" s="108">
        <f>D77+D78+D79+D76</f>
        <v>1000</v>
      </c>
      <c r="E75" s="108">
        <f>E77+E78+E79+E76</f>
        <v>695.5</v>
      </c>
      <c r="F75" s="108">
        <f>F77+F78+F79+F76</f>
        <v>0</v>
      </c>
      <c r="G75" s="37">
        <f t="shared" si="2"/>
        <v>0</v>
      </c>
      <c r="H75" s="39">
        <f t="shared" si="3"/>
        <v>0</v>
      </c>
      <c r="I75" s="27"/>
    </row>
    <row r="76" spans="1:9" s="8" customFormat="1" ht="66.75" customHeight="1">
      <c r="A76" s="40"/>
      <c r="B76" s="41" t="s">
        <v>552</v>
      </c>
      <c r="C76" s="107">
        <v>9580472100</v>
      </c>
      <c r="D76" s="108">
        <v>770</v>
      </c>
      <c r="E76" s="108">
        <v>500.5</v>
      </c>
      <c r="F76" s="108">
        <v>0</v>
      </c>
      <c r="G76" s="37">
        <f t="shared" si="2"/>
        <v>0</v>
      </c>
      <c r="H76" s="39">
        <f t="shared" si="3"/>
        <v>0</v>
      </c>
      <c r="I76" s="27"/>
    </row>
    <row r="77" spans="1:9" s="8" customFormat="1" ht="144.75" customHeight="1">
      <c r="A77" s="40"/>
      <c r="B77" s="41" t="s">
        <v>458</v>
      </c>
      <c r="C77" s="109" t="s">
        <v>473</v>
      </c>
      <c r="D77" s="108">
        <v>100</v>
      </c>
      <c r="E77" s="170">
        <v>65</v>
      </c>
      <c r="F77" s="171">
        <v>0</v>
      </c>
      <c r="G77" s="37">
        <f t="shared" si="2"/>
        <v>0</v>
      </c>
      <c r="H77" s="39">
        <f t="shared" si="3"/>
        <v>0</v>
      </c>
      <c r="I77" s="27"/>
    </row>
    <row r="78" spans="1:9" s="8" customFormat="1" ht="135" customHeight="1">
      <c r="A78" s="40"/>
      <c r="B78" s="41" t="s">
        <v>459</v>
      </c>
      <c r="C78" s="109" t="s">
        <v>474</v>
      </c>
      <c r="D78" s="108">
        <v>30</v>
      </c>
      <c r="E78" s="170">
        <v>30</v>
      </c>
      <c r="F78" s="171">
        <v>0</v>
      </c>
      <c r="G78" s="37">
        <f t="shared" si="2"/>
        <v>0</v>
      </c>
      <c r="H78" s="39">
        <f t="shared" si="3"/>
        <v>0</v>
      </c>
      <c r="I78" s="27"/>
    </row>
    <row r="79" spans="1:9" s="8" customFormat="1" ht="149.25" customHeight="1">
      <c r="A79" s="40"/>
      <c r="B79" s="41" t="s">
        <v>466</v>
      </c>
      <c r="C79" s="109" t="s">
        <v>475</v>
      </c>
      <c r="D79" s="108">
        <v>100</v>
      </c>
      <c r="E79" s="170">
        <v>100</v>
      </c>
      <c r="F79" s="171">
        <v>0</v>
      </c>
      <c r="G79" s="37">
        <f t="shared" si="2"/>
        <v>0</v>
      </c>
      <c r="H79" s="39">
        <f t="shared" si="3"/>
        <v>0</v>
      </c>
      <c r="I79" s="27"/>
    </row>
    <row r="80" spans="1:8" ht="34.5" customHeight="1" hidden="1">
      <c r="A80" s="38" t="s">
        <v>108</v>
      </c>
      <c r="B80" s="188" t="s">
        <v>106</v>
      </c>
      <c r="C80" s="86"/>
      <c r="D80" s="35">
        <f>D82</f>
        <v>0</v>
      </c>
      <c r="E80" s="35">
        <f>E82</f>
        <v>0</v>
      </c>
      <c r="F80" s="35">
        <f>F82</f>
        <v>0</v>
      </c>
      <c r="G80" s="37" t="e">
        <f t="shared" si="2"/>
        <v>#DIV/0!</v>
      </c>
      <c r="H80" s="39" t="e">
        <f t="shared" si="3"/>
        <v>#DIV/0!</v>
      </c>
    </row>
    <row r="81" spans="1:8" ht="36" customHeight="1" hidden="1">
      <c r="A81" s="187" t="s">
        <v>102</v>
      </c>
      <c r="B81" s="184" t="s">
        <v>109</v>
      </c>
      <c r="C81" s="85"/>
      <c r="D81" s="35">
        <f>D82</f>
        <v>0</v>
      </c>
      <c r="E81" s="35">
        <f>E82</f>
        <v>0</v>
      </c>
      <c r="F81" s="35">
        <f>F82</f>
        <v>0</v>
      </c>
      <c r="G81" s="37" t="e">
        <f t="shared" si="2"/>
        <v>#DIV/0!</v>
      </c>
      <c r="H81" s="39" t="e">
        <f t="shared" si="3"/>
        <v>#DIV/0!</v>
      </c>
    </row>
    <row r="82" spans="1:9" s="8" customFormat="1" ht="36" customHeight="1" hidden="1">
      <c r="A82" s="40"/>
      <c r="B82" s="41" t="s">
        <v>171</v>
      </c>
      <c r="C82" s="89" t="s">
        <v>168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9" t="e">
        <f t="shared" si="3"/>
        <v>#DIV/0!</v>
      </c>
      <c r="I82" s="27"/>
    </row>
    <row r="83" spans="1:8" ht="18" customHeight="1">
      <c r="A83" s="38" t="s">
        <v>37</v>
      </c>
      <c r="B83" s="188" t="s">
        <v>38</v>
      </c>
      <c r="C83" s="86"/>
      <c r="D83" s="35">
        <f>D86+D84</f>
        <v>1.8</v>
      </c>
      <c r="E83" s="35">
        <f>E86+E84</f>
        <v>1.8</v>
      </c>
      <c r="F83" s="35">
        <f>F86+F84</f>
        <v>1.8</v>
      </c>
      <c r="G83" s="37">
        <f t="shared" si="2"/>
        <v>1</v>
      </c>
      <c r="H83" s="39">
        <f t="shared" si="3"/>
        <v>1</v>
      </c>
    </row>
    <row r="84" spans="1:8" ht="46.5" customHeight="1">
      <c r="A84" s="187" t="s">
        <v>564</v>
      </c>
      <c r="B84" s="184" t="s">
        <v>565</v>
      </c>
      <c r="C84" s="86" t="s">
        <v>564</v>
      </c>
      <c r="D84" s="35">
        <v>1.8</v>
      </c>
      <c r="E84" s="35">
        <v>1.8</v>
      </c>
      <c r="F84" s="35">
        <v>1.8</v>
      </c>
      <c r="G84" s="37">
        <f t="shared" si="2"/>
        <v>1</v>
      </c>
      <c r="H84" s="39">
        <f t="shared" si="3"/>
        <v>1</v>
      </c>
    </row>
    <row r="85" spans="1:8" ht="18" customHeight="1" hidden="1">
      <c r="A85" s="38"/>
      <c r="B85" s="188"/>
      <c r="C85" s="86"/>
      <c r="D85" s="35"/>
      <c r="E85" s="35"/>
      <c r="F85" s="35"/>
      <c r="G85" s="37" t="e">
        <f t="shared" si="2"/>
        <v>#DIV/0!</v>
      </c>
      <c r="H85" s="39" t="e">
        <f t="shared" si="3"/>
        <v>#DIV/0!</v>
      </c>
    </row>
    <row r="86" spans="1:8" ht="23.25" customHeight="1" hidden="1">
      <c r="A86" s="187" t="s">
        <v>41</v>
      </c>
      <c r="B86" s="184" t="s">
        <v>99</v>
      </c>
      <c r="C86" s="85"/>
      <c r="D86" s="35">
        <f>D87</f>
        <v>0</v>
      </c>
      <c r="E86" s="35">
        <f>E87</f>
        <v>0</v>
      </c>
      <c r="F86" s="35">
        <f>F87</f>
        <v>0</v>
      </c>
      <c r="G86" s="37" t="e">
        <f t="shared" si="2"/>
        <v>#DIV/0!</v>
      </c>
      <c r="H86" s="39" t="e">
        <f t="shared" si="3"/>
        <v>#DIV/0!</v>
      </c>
    </row>
    <row r="87" spans="1:9" s="8" customFormat="1" ht="31.5" customHeight="1" hidden="1">
      <c r="A87" s="40"/>
      <c r="B87" s="41" t="s">
        <v>169</v>
      </c>
      <c r="C87" s="89" t="s">
        <v>170</v>
      </c>
      <c r="D87" s="34">
        <v>0</v>
      </c>
      <c r="E87" s="34">
        <v>0</v>
      </c>
      <c r="F87" s="34">
        <v>0</v>
      </c>
      <c r="G87" s="37" t="e">
        <f t="shared" si="2"/>
        <v>#DIV/0!</v>
      </c>
      <c r="H87" s="39" t="e">
        <f t="shared" si="3"/>
        <v>#DIV/0!</v>
      </c>
      <c r="I87" s="27"/>
    </row>
    <row r="88" spans="1:8" ht="18.75" customHeight="1">
      <c r="A88" s="38">
        <v>1000</v>
      </c>
      <c r="B88" s="188" t="s">
        <v>49</v>
      </c>
      <c r="C88" s="86"/>
      <c r="D88" s="35">
        <f>D89</f>
        <v>66</v>
      </c>
      <c r="E88" s="35">
        <f>E89</f>
        <v>49.5</v>
      </c>
      <c r="F88" s="35">
        <f>F89</f>
        <v>38.5</v>
      </c>
      <c r="G88" s="37">
        <f t="shared" si="2"/>
        <v>0.5833333333333334</v>
      </c>
      <c r="H88" s="39">
        <f t="shared" si="3"/>
        <v>0.7777777777777778</v>
      </c>
    </row>
    <row r="89" spans="1:8" ht="18.75" customHeight="1">
      <c r="A89" s="187">
        <v>1001</v>
      </c>
      <c r="B89" s="184" t="s">
        <v>146</v>
      </c>
      <c r="C89" s="85" t="s">
        <v>50</v>
      </c>
      <c r="D89" s="35">
        <v>66</v>
      </c>
      <c r="E89" s="35">
        <v>49.5</v>
      </c>
      <c r="F89" s="35">
        <v>38.5</v>
      </c>
      <c r="G89" s="37">
        <f t="shared" si="2"/>
        <v>0.5833333333333334</v>
      </c>
      <c r="H89" s="39">
        <f t="shared" si="3"/>
        <v>0.7777777777777778</v>
      </c>
    </row>
    <row r="90" spans="1:8" ht="38.25" customHeight="1">
      <c r="A90" s="38"/>
      <c r="B90" s="188" t="s">
        <v>84</v>
      </c>
      <c r="C90" s="86"/>
      <c r="D90" s="36">
        <f>D91</f>
        <v>538</v>
      </c>
      <c r="E90" s="36">
        <f>E91</f>
        <v>520</v>
      </c>
      <c r="F90" s="36">
        <f>F91</f>
        <v>500</v>
      </c>
      <c r="G90" s="37">
        <f t="shared" si="2"/>
        <v>0.929368029739777</v>
      </c>
      <c r="H90" s="39">
        <f t="shared" si="3"/>
        <v>0.9615384615384616</v>
      </c>
    </row>
    <row r="91" spans="1:9" s="8" customFormat="1" ht="38.25" customHeight="1">
      <c r="A91" s="40"/>
      <c r="B91" s="41" t="s">
        <v>85</v>
      </c>
      <c r="C91" s="89" t="s">
        <v>156</v>
      </c>
      <c r="D91" s="34">
        <v>538</v>
      </c>
      <c r="E91" s="34">
        <v>520</v>
      </c>
      <c r="F91" s="34">
        <v>500</v>
      </c>
      <c r="G91" s="37">
        <f t="shared" si="2"/>
        <v>0.929368029739777</v>
      </c>
      <c r="H91" s="39">
        <f t="shared" si="3"/>
        <v>0.9615384615384616</v>
      </c>
      <c r="I91" s="27"/>
    </row>
    <row r="92" spans="1:8" ht="21.75" customHeight="1">
      <c r="A92" s="187"/>
      <c r="B92" s="188" t="s">
        <v>55</v>
      </c>
      <c r="C92" s="38"/>
      <c r="D92" s="36">
        <f>D34+D44+D46+D52+D56+D80+D83+D88+D90</f>
        <v>9622.399999999998</v>
      </c>
      <c r="E92" s="36">
        <f>E34+E44+E46+E52+E56+E80+E83+E88+E90</f>
        <v>8195</v>
      </c>
      <c r="F92" s="36">
        <f>F34+F44+F46+F52+F56+F80+F83+F88+F90</f>
        <v>5704.5</v>
      </c>
      <c r="G92" s="37">
        <f t="shared" si="2"/>
        <v>0.5928354672430995</v>
      </c>
      <c r="H92" s="39">
        <f t="shared" si="3"/>
        <v>0.6960951799877975</v>
      </c>
    </row>
    <row r="93" spans="1:8" ht="25.5" customHeight="1">
      <c r="A93" s="191"/>
      <c r="B93" s="57" t="s">
        <v>70</v>
      </c>
      <c r="C93" s="90"/>
      <c r="D93" s="58">
        <f>D90</f>
        <v>538</v>
      </c>
      <c r="E93" s="58">
        <f>E90</f>
        <v>520</v>
      </c>
      <c r="F93" s="58">
        <f>F90</f>
        <v>500</v>
      </c>
      <c r="G93" s="37">
        <f t="shared" si="2"/>
        <v>0.929368029739777</v>
      </c>
      <c r="H93" s="39">
        <f t="shared" si="3"/>
        <v>0.9615384615384616</v>
      </c>
    </row>
    <row r="94" ht="18">
      <c r="A94" s="60"/>
    </row>
    <row r="95" ht="18">
      <c r="A95" s="60"/>
    </row>
    <row r="96" spans="1:6" ht="18">
      <c r="A96" s="60"/>
      <c r="B96" s="63" t="s">
        <v>275</v>
      </c>
      <c r="C96" s="96"/>
      <c r="F96" s="110">
        <v>3499.9</v>
      </c>
    </row>
    <row r="97" spans="1:3" ht="18">
      <c r="A97" s="60"/>
      <c r="B97" s="63"/>
      <c r="C97" s="96"/>
    </row>
    <row r="98" spans="1:3" ht="18" hidden="1">
      <c r="A98" s="60"/>
      <c r="B98" s="63" t="s">
        <v>71</v>
      </c>
      <c r="C98" s="96"/>
    </row>
    <row r="99" spans="1:3" ht="18" hidden="1">
      <c r="A99" s="60"/>
      <c r="B99" s="63" t="s">
        <v>72</v>
      </c>
      <c r="C99" s="96"/>
    </row>
    <row r="100" spans="1:3" ht="18" hidden="1">
      <c r="A100" s="60"/>
      <c r="B100" s="63"/>
      <c r="C100" s="96"/>
    </row>
    <row r="101" spans="1:3" ht="18" hidden="1">
      <c r="A101" s="60"/>
      <c r="B101" s="63" t="s">
        <v>73</v>
      </c>
      <c r="C101" s="96"/>
    </row>
    <row r="102" spans="1:3" ht="18" hidden="1">
      <c r="A102" s="60"/>
      <c r="B102" s="63" t="s">
        <v>74</v>
      </c>
      <c r="C102" s="96"/>
    </row>
    <row r="103" spans="1:3" ht="18" hidden="1">
      <c r="A103" s="60"/>
      <c r="B103" s="63"/>
      <c r="C103" s="96"/>
    </row>
    <row r="104" spans="1:3" ht="18" hidden="1">
      <c r="A104" s="60"/>
      <c r="B104" s="63" t="s">
        <v>75</v>
      </c>
      <c r="C104" s="96"/>
    </row>
    <row r="105" spans="1:3" ht="18" hidden="1">
      <c r="A105" s="60"/>
      <c r="B105" s="63" t="s">
        <v>76</v>
      </c>
      <c r="C105" s="96"/>
    </row>
    <row r="106" spans="1:3" ht="18" hidden="1">
      <c r="A106" s="60"/>
      <c r="B106" s="63"/>
      <c r="C106" s="96"/>
    </row>
    <row r="107" spans="1:3" ht="18" hidden="1">
      <c r="A107" s="60"/>
      <c r="B107" s="63" t="s">
        <v>77</v>
      </c>
      <c r="C107" s="96"/>
    </row>
    <row r="108" spans="1:3" ht="18" hidden="1">
      <c r="A108" s="60"/>
      <c r="B108" s="63" t="s">
        <v>78</v>
      </c>
      <c r="C108" s="96"/>
    </row>
    <row r="109" ht="18" hidden="1">
      <c r="A109" s="60"/>
    </row>
    <row r="110" ht="18">
      <c r="A110" s="60"/>
    </row>
    <row r="111" spans="1:8" ht="18">
      <c r="A111" s="60"/>
      <c r="B111" s="63" t="s">
        <v>79</v>
      </c>
      <c r="C111" s="96"/>
      <c r="F111" s="61">
        <f>F96+F29-F92</f>
        <v>1327.3999999999996</v>
      </c>
      <c r="H111" s="61"/>
    </row>
    <row r="112" ht="18">
      <c r="A112" s="60"/>
    </row>
    <row r="113" ht="18">
      <c r="A113" s="60"/>
    </row>
    <row r="114" spans="1:3" ht="18">
      <c r="A114" s="60"/>
      <c r="B114" s="63" t="s">
        <v>80</v>
      </c>
      <c r="C114" s="96"/>
    </row>
    <row r="115" spans="1:3" ht="18">
      <c r="A115" s="60"/>
      <c r="B115" s="63" t="s">
        <v>81</v>
      </c>
      <c r="C115" s="96"/>
    </row>
    <row r="116" spans="1:3" ht="18">
      <c r="A116" s="60"/>
      <c r="B116" s="63" t="s">
        <v>82</v>
      </c>
      <c r="C116" s="96"/>
    </row>
  </sheetData>
  <sheetProtection/>
  <mergeCells count="16">
    <mergeCell ref="A1:H1"/>
    <mergeCell ref="A32:A33"/>
    <mergeCell ref="B32:B33"/>
    <mergeCell ref="D32:D33"/>
    <mergeCell ref="H32:H33"/>
    <mergeCell ref="G32:G33"/>
    <mergeCell ref="H2:H3"/>
    <mergeCell ref="B2:B3"/>
    <mergeCell ref="D2:D3"/>
    <mergeCell ref="A31:H31"/>
    <mergeCell ref="C32:C33"/>
    <mergeCell ref="G2:G3"/>
    <mergeCell ref="E2:E3"/>
    <mergeCell ref="E32:E33"/>
    <mergeCell ref="F32:F3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7"/>
  <sheetViews>
    <sheetView zoomScalePageLayoutView="0" workbookViewId="0" topLeftCell="A2">
      <selection activeCell="H2" sqref="A1:H16384"/>
    </sheetView>
  </sheetViews>
  <sheetFormatPr defaultColWidth="9.140625" defaultRowHeight="12.75"/>
  <cols>
    <col min="1" max="1" width="6.421875" style="117" customWidth="1"/>
    <col min="2" max="2" width="40.7109375" style="117" customWidth="1"/>
    <col min="3" max="3" width="12.421875" style="118" hidden="1" customWidth="1"/>
    <col min="4" max="4" width="12.57421875" style="62" customWidth="1"/>
    <col min="5" max="5" width="12.00390625" style="62" customWidth="1"/>
    <col min="6" max="6" width="13.421875" style="62" customWidth="1"/>
    <col min="7" max="7" width="11.28125" style="62" customWidth="1"/>
    <col min="8" max="8" width="11.00390625" style="62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231" t="s">
        <v>663</v>
      </c>
      <c r="B1" s="231"/>
      <c r="C1" s="231"/>
      <c r="D1" s="231"/>
      <c r="E1" s="231"/>
      <c r="F1" s="231"/>
      <c r="G1" s="231"/>
      <c r="H1" s="231"/>
      <c r="I1" s="31"/>
    </row>
    <row r="2" spans="1:9" s="1" customFormat="1" ht="12.75" customHeight="1">
      <c r="A2" s="183"/>
      <c r="B2" s="205" t="s">
        <v>2</v>
      </c>
      <c r="C2" s="229"/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634</v>
      </c>
      <c r="I2" s="23"/>
    </row>
    <row r="3" spans="1:9" s="1" customFormat="1" ht="36.75" customHeight="1">
      <c r="A3" s="183"/>
      <c r="B3" s="205"/>
      <c r="C3" s="230"/>
      <c r="D3" s="205"/>
      <c r="E3" s="198"/>
      <c r="F3" s="205"/>
      <c r="G3" s="198"/>
      <c r="H3" s="198"/>
      <c r="I3" s="23"/>
    </row>
    <row r="4" spans="1:9" s="1" customFormat="1" ht="18.75">
      <c r="A4" s="183"/>
      <c r="B4" s="188" t="s">
        <v>69</v>
      </c>
      <c r="C4" s="84"/>
      <c r="D4" s="111">
        <f>D5+D6+D7+D8+D9+D10+D11+D12+D13+D14+D15+D16+D17+D18+D19</f>
        <v>3111</v>
      </c>
      <c r="E4" s="111">
        <f>E5+E6+E7+E8+E9+E10+E11+E12+E13+E14+E15+E16+E17+E18+E19</f>
        <v>1509</v>
      </c>
      <c r="F4" s="111">
        <f>F5+F6+F7+F8+F9+F10+F11+F12+F13+F14+F15+F16+F17+F18+F19+F20+F21</f>
        <v>1922.2</v>
      </c>
      <c r="G4" s="37">
        <f aca="true" t="shared" si="0" ref="G4:G31">F4/D4</f>
        <v>0.6178720668595307</v>
      </c>
      <c r="H4" s="37">
        <f aca="true" t="shared" si="1" ref="H4:H31">F4/E4</f>
        <v>1.2738237243207422</v>
      </c>
      <c r="I4" s="23"/>
    </row>
    <row r="5" spans="1:9" s="1" customFormat="1" ht="23.25" customHeight="1">
      <c r="A5" s="183"/>
      <c r="B5" s="184" t="s">
        <v>314</v>
      </c>
      <c r="C5" s="85"/>
      <c r="D5" s="106">
        <v>280</v>
      </c>
      <c r="E5" s="106">
        <v>160</v>
      </c>
      <c r="F5" s="106">
        <v>179.4</v>
      </c>
      <c r="G5" s="37">
        <f t="shared" si="0"/>
        <v>0.6407142857142857</v>
      </c>
      <c r="H5" s="37">
        <f t="shared" si="1"/>
        <v>1.12125</v>
      </c>
      <c r="I5" s="23"/>
    </row>
    <row r="6" spans="1:9" s="1" customFormat="1" ht="18.75" hidden="1">
      <c r="A6" s="183"/>
      <c r="B6" s="184" t="s">
        <v>178</v>
      </c>
      <c r="C6" s="85"/>
      <c r="D6" s="106">
        <v>0</v>
      </c>
      <c r="E6" s="106">
        <v>0</v>
      </c>
      <c r="F6" s="106">
        <v>0</v>
      </c>
      <c r="G6" s="37" t="e">
        <f t="shared" si="0"/>
        <v>#DIV/0!</v>
      </c>
      <c r="H6" s="37" t="e">
        <f t="shared" si="1"/>
        <v>#DIV/0!</v>
      </c>
      <c r="I6" s="23"/>
    </row>
    <row r="7" spans="1:9" s="1" customFormat="1" ht="18.75">
      <c r="A7" s="183"/>
      <c r="B7" s="184" t="s">
        <v>6</v>
      </c>
      <c r="C7" s="85"/>
      <c r="D7" s="106">
        <v>529</v>
      </c>
      <c r="E7" s="106">
        <v>500</v>
      </c>
      <c r="F7" s="106">
        <v>719.7</v>
      </c>
      <c r="G7" s="37">
        <f t="shared" si="0"/>
        <v>1.360491493383743</v>
      </c>
      <c r="H7" s="37">
        <f t="shared" si="1"/>
        <v>1.4394</v>
      </c>
      <c r="I7" s="23"/>
    </row>
    <row r="8" spans="1:9" s="1" customFormat="1" ht="18.75">
      <c r="A8" s="183"/>
      <c r="B8" s="184" t="s">
        <v>325</v>
      </c>
      <c r="C8" s="85"/>
      <c r="D8" s="106">
        <v>277</v>
      </c>
      <c r="E8" s="106">
        <v>40</v>
      </c>
      <c r="F8" s="106">
        <v>72.5</v>
      </c>
      <c r="G8" s="37">
        <f t="shared" si="0"/>
        <v>0.26173285198555957</v>
      </c>
      <c r="H8" s="37">
        <f t="shared" si="1"/>
        <v>1.8125</v>
      </c>
      <c r="I8" s="23"/>
    </row>
    <row r="9" spans="1:9" s="1" customFormat="1" ht="18.75">
      <c r="A9" s="183"/>
      <c r="B9" s="184" t="s">
        <v>8</v>
      </c>
      <c r="C9" s="85"/>
      <c r="D9" s="106">
        <v>2010</v>
      </c>
      <c r="E9" s="106">
        <v>800</v>
      </c>
      <c r="F9" s="106">
        <v>844.9</v>
      </c>
      <c r="G9" s="37">
        <f t="shared" si="0"/>
        <v>0.42034825870646764</v>
      </c>
      <c r="H9" s="37">
        <f t="shared" si="1"/>
        <v>1.056125</v>
      </c>
      <c r="I9" s="23"/>
    </row>
    <row r="10" spans="1:9" s="1" customFormat="1" ht="18.75">
      <c r="A10" s="183"/>
      <c r="B10" s="184" t="s">
        <v>317</v>
      </c>
      <c r="C10" s="85"/>
      <c r="D10" s="106">
        <v>15</v>
      </c>
      <c r="E10" s="106">
        <v>9</v>
      </c>
      <c r="F10" s="106">
        <v>12.2</v>
      </c>
      <c r="G10" s="37">
        <f t="shared" si="0"/>
        <v>0.8133333333333332</v>
      </c>
      <c r="H10" s="37">
        <f t="shared" si="1"/>
        <v>1.3555555555555554</v>
      </c>
      <c r="I10" s="23"/>
    </row>
    <row r="11" spans="1:9" s="1" customFormat="1" ht="18.75" hidden="1">
      <c r="A11" s="183"/>
      <c r="B11" s="184" t="s">
        <v>9</v>
      </c>
      <c r="C11" s="85"/>
      <c r="D11" s="106">
        <v>0</v>
      </c>
      <c r="E11" s="106">
        <v>0</v>
      </c>
      <c r="F11" s="106">
        <v>0</v>
      </c>
      <c r="G11" s="37" t="e">
        <f t="shared" si="0"/>
        <v>#DIV/0!</v>
      </c>
      <c r="H11" s="37" t="e">
        <f t="shared" si="1"/>
        <v>#DIV/0!</v>
      </c>
      <c r="I11" s="23"/>
    </row>
    <row r="12" spans="1:9" s="1" customFormat="1" ht="18.75" hidden="1">
      <c r="A12" s="183"/>
      <c r="B12" s="184" t="s">
        <v>10</v>
      </c>
      <c r="C12" s="85"/>
      <c r="D12" s="106">
        <v>0</v>
      </c>
      <c r="E12" s="106">
        <v>0</v>
      </c>
      <c r="F12" s="106">
        <v>0</v>
      </c>
      <c r="G12" s="37" t="e">
        <f t="shared" si="0"/>
        <v>#DIV/0!</v>
      </c>
      <c r="H12" s="37" t="e">
        <f t="shared" si="1"/>
        <v>#DIV/0!</v>
      </c>
      <c r="I12" s="23"/>
    </row>
    <row r="13" spans="1:9" s="1" customFormat="1" ht="18.75" hidden="1">
      <c r="A13" s="183"/>
      <c r="B13" s="184" t="s">
        <v>11</v>
      </c>
      <c r="C13" s="85"/>
      <c r="D13" s="106">
        <v>0</v>
      </c>
      <c r="E13" s="106">
        <v>0</v>
      </c>
      <c r="F13" s="106">
        <v>0</v>
      </c>
      <c r="G13" s="37" t="e">
        <f t="shared" si="0"/>
        <v>#DIV/0!</v>
      </c>
      <c r="H13" s="37" t="e">
        <f t="shared" si="1"/>
        <v>#DIV/0!</v>
      </c>
      <c r="I13" s="23"/>
    </row>
    <row r="14" spans="1:9" s="1" customFormat="1" ht="18.75" hidden="1">
      <c r="A14" s="183"/>
      <c r="B14" s="184" t="s">
        <v>13</v>
      </c>
      <c r="C14" s="85"/>
      <c r="D14" s="106">
        <v>0</v>
      </c>
      <c r="E14" s="106">
        <v>0</v>
      </c>
      <c r="F14" s="106">
        <v>0</v>
      </c>
      <c r="G14" s="37" t="e">
        <f t="shared" si="0"/>
        <v>#DIV/0!</v>
      </c>
      <c r="H14" s="37" t="e">
        <f t="shared" si="1"/>
        <v>#DIV/0!</v>
      </c>
      <c r="I14" s="23"/>
    </row>
    <row r="15" spans="1:9" s="1" customFormat="1" ht="18.75" hidden="1">
      <c r="A15" s="183"/>
      <c r="B15" s="184" t="s">
        <v>14</v>
      </c>
      <c r="C15" s="85"/>
      <c r="D15" s="106">
        <v>0</v>
      </c>
      <c r="E15" s="106">
        <v>0</v>
      </c>
      <c r="F15" s="106">
        <v>0</v>
      </c>
      <c r="G15" s="37" t="e">
        <f t="shared" si="0"/>
        <v>#DIV/0!</v>
      </c>
      <c r="H15" s="37" t="e">
        <f t="shared" si="1"/>
        <v>#DIV/0!</v>
      </c>
      <c r="I15" s="23"/>
    </row>
    <row r="16" spans="1:9" s="1" customFormat="1" ht="34.5" customHeight="1" hidden="1">
      <c r="A16" s="183"/>
      <c r="B16" s="184" t="s">
        <v>97</v>
      </c>
      <c r="C16" s="85"/>
      <c r="D16" s="106"/>
      <c r="E16" s="106"/>
      <c r="F16" s="106"/>
      <c r="G16" s="37" t="e">
        <f t="shared" si="0"/>
        <v>#DIV/0!</v>
      </c>
      <c r="H16" s="37" t="e">
        <f t="shared" si="1"/>
        <v>#DIV/0!</v>
      </c>
      <c r="I16" s="23"/>
    </row>
    <row r="17" spans="1:9" s="1" customFormat="1" ht="18.75" hidden="1">
      <c r="A17" s="183"/>
      <c r="B17" s="184" t="s">
        <v>16</v>
      </c>
      <c r="C17" s="85"/>
      <c r="D17" s="106">
        <v>0</v>
      </c>
      <c r="E17" s="106">
        <v>0</v>
      </c>
      <c r="F17" s="106">
        <v>0</v>
      </c>
      <c r="G17" s="37" t="e">
        <f t="shared" si="0"/>
        <v>#DIV/0!</v>
      </c>
      <c r="H17" s="37" t="e">
        <f t="shared" si="1"/>
        <v>#DIV/0!</v>
      </c>
      <c r="I17" s="23"/>
    </row>
    <row r="18" spans="1:9" s="1" customFormat="1" ht="18.75" hidden="1">
      <c r="A18" s="183"/>
      <c r="B18" s="184" t="s">
        <v>100</v>
      </c>
      <c r="C18" s="85"/>
      <c r="D18" s="106">
        <v>0</v>
      </c>
      <c r="E18" s="106">
        <v>0</v>
      </c>
      <c r="F18" s="106">
        <v>0</v>
      </c>
      <c r="G18" s="37" t="e">
        <f t="shared" si="0"/>
        <v>#DIV/0!</v>
      </c>
      <c r="H18" s="37" t="e">
        <f t="shared" si="1"/>
        <v>#DIV/0!</v>
      </c>
      <c r="I18" s="23"/>
    </row>
    <row r="19" spans="1:9" s="1" customFormat="1" ht="18.75" hidden="1">
      <c r="A19" s="183"/>
      <c r="B19" s="184" t="s">
        <v>18</v>
      </c>
      <c r="C19" s="85"/>
      <c r="D19" s="106">
        <v>0</v>
      </c>
      <c r="E19" s="106">
        <v>0</v>
      </c>
      <c r="F19" s="106"/>
      <c r="G19" s="37" t="e">
        <f t="shared" si="0"/>
        <v>#DIV/0!</v>
      </c>
      <c r="H19" s="37" t="e">
        <f t="shared" si="1"/>
        <v>#DIV/0!</v>
      </c>
      <c r="I19" s="23"/>
    </row>
    <row r="20" spans="1:9" s="1" customFormat="1" ht="36" customHeight="1" hidden="1">
      <c r="A20" s="183"/>
      <c r="B20" s="57" t="s">
        <v>321</v>
      </c>
      <c r="C20" s="85"/>
      <c r="D20" s="106">
        <v>0</v>
      </c>
      <c r="E20" s="106">
        <v>0</v>
      </c>
      <c r="F20" s="106">
        <v>0</v>
      </c>
      <c r="G20" s="37" t="e">
        <f t="shared" si="0"/>
        <v>#DIV/0!</v>
      </c>
      <c r="H20" s="37" t="e">
        <f t="shared" si="1"/>
        <v>#DIV/0!</v>
      </c>
      <c r="I20" s="23"/>
    </row>
    <row r="21" spans="1:9" s="1" customFormat="1" ht="36" customHeight="1">
      <c r="A21" s="183"/>
      <c r="B21" s="57" t="s">
        <v>334</v>
      </c>
      <c r="C21" s="85"/>
      <c r="D21" s="106">
        <v>0</v>
      </c>
      <c r="E21" s="106">
        <v>0</v>
      </c>
      <c r="F21" s="106">
        <v>93.5</v>
      </c>
      <c r="G21" s="37">
        <v>0</v>
      </c>
      <c r="H21" s="37">
        <v>0</v>
      </c>
      <c r="I21" s="23"/>
    </row>
    <row r="22" spans="1:9" s="1" customFormat="1" ht="30.75" customHeight="1">
      <c r="A22" s="183"/>
      <c r="B22" s="188" t="s">
        <v>68</v>
      </c>
      <c r="C22" s="86"/>
      <c r="D22" s="106">
        <f>D23+D25++D24+D28+D27+D26</f>
        <v>608.7</v>
      </c>
      <c r="E22" s="106">
        <f>E23+E25++E24+E28+E27+E26</f>
        <v>443.7</v>
      </c>
      <c r="F22" s="106">
        <f>F23+F25++F24+F28+F27+F26</f>
        <v>243.9</v>
      </c>
      <c r="G22" s="37">
        <f t="shared" si="0"/>
        <v>0.40068999507146374</v>
      </c>
      <c r="H22" s="37">
        <f t="shared" si="1"/>
        <v>0.5496957403651116</v>
      </c>
      <c r="I22" s="23"/>
    </row>
    <row r="23" spans="1:9" s="1" customFormat="1" ht="18.75">
      <c r="A23" s="183"/>
      <c r="B23" s="184" t="s">
        <v>20</v>
      </c>
      <c r="C23" s="85"/>
      <c r="D23" s="106">
        <v>131.4</v>
      </c>
      <c r="E23" s="106">
        <v>99</v>
      </c>
      <c r="F23" s="106">
        <v>83.9</v>
      </c>
      <c r="G23" s="37">
        <f t="shared" si="0"/>
        <v>0.6385083713850838</v>
      </c>
      <c r="H23" s="37">
        <f t="shared" si="1"/>
        <v>0.8474747474747475</v>
      </c>
      <c r="I23" s="23"/>
    </row>
    <row r="24" spans="1:9" s="1" customFormat="1" ht="78.75" hidden="1">
      <c r="A24" s="183"/>
      <c r="B24" s="184" t="s">
        <v>449</v>
      </c>
      <c r="C24" s="85"/>
      <c r="D24" s="106">
        <v>0</v>
      </c>
      <c r="E24" s="106">
        <v>0</v>
      </c>
      <c r="F24" s="106">
        <v>0</v>
      </c>
      <c r="G24" s="37" t="e">
        <f t="shared" si="0"/>
        <v>#DIV/0!</v>
      </c>
      <c r="H24" s="37" t="e">
        <f t="shared" si="1"/>
        <v>#DIV/0!</v>
      </c>
      <c r="I24" s="23"/>
    </row>
    <row r="25" spans="1:9" s="1" customFormat="1" ht="18.75">
      <c r="A25" s="183"/>
      <c r="B25" s="184" t="s">
        <v>86</v>
      </c>
      <c r="C25" s="85"/>
      <c r="D25" s="106">
        <v>207.3</v>
      </c>
      <c r="E25" s="106">
        <v>155.5</v>
      </c>
      <c r="F25" s="106">
        <v>121</v>
      </c>
      <c r="G25" s="37">
        <f t="shared" si="0"/>
        <v>0.5836951278340569</v>
      </c>
      <c r="H25" s="37">
        <f t="shared" si="1"/>
        <v>0.7781350482315113</v>
      </c>
      <c r="I25" s="23"/>
    </row>
    <row r="26" spans="1:9" s="1" customFormat="1" ht="78.75">
      <c r="A26" s="183"/>
      <c r="B26" s="184" t="s">
        <v>578</v>
      </c>
      <c r="C26" s="85"/>
      <c r="D26" s="106">
        <v>231</v>
      </c>
      <c r="E26" s="106">
        <v>150.2</v>
      </c>
      <c r="F26" s="106">
        <v>0</v>
      </c>
      <c r="G26" s="37">
        <f t="shared" si="0"/>
        <v>0</v>
      </c>
      <c r="H26" s="37">
        <f t="shared" si="1"/>
        <v>0</v>
      </c>
      <c r="I26" s="23"/>
    </row>
    <row r="27" spans="1:9" s="1" customFormat="1" ht="47.25">
      <c r="A27" s="183"/>
      <c r="B27" s="184" t="s">
        <v>486</v>
      </c>
      <c r="C27" s="85"/>
      <c r="D27" s="106">
        <v>30</v>
      </c>
      <c r="E27" s="106">
        <v>30</v>
      </c>
      <c r="F27" s="106">
        <v>30</v>
      </c>
      <c r="G27" s="37">
        <f t="shared" si="0"/>
        <v>1</v>
      </c>
      <c r="H27" s="37">
        <f t="shared" si="1"/>
        <v>1</v>
      </c>
      <c r="I27" s="23"/>
    </row>
    <row r="28" spans="1:9" s="1" customFormat="1" ht="31.5">
      <c r="A28" s="183"/>
      <c r="B28" s="184" t="s">
        <v>487</v>
      </c>
      <c r="C28" s="85"/>
      <c r="D28" s="106">
        <v>9</v>
      </c>
      <c r="E28" s="106">
        <v>9</v>
      </c>
      <c r="F28" s="106">
        <v>9</v>
      </c>
      <c r="G28" s="37">
        <f t="shared" si="0"/>
        <v>1</v>
      </c>
      <c r="H28" s="37">
        <f t="shared" si="1"/>
        <v>1</v>
      </c>
      <c r="I28" s="23"/>
    </row>
    <row r="29" spans="1:9" s="1" customFormat="1" ht="18.75" hidden="1">
      <c r="A29" s="183"/>
      <c r="B29" s="184"/>
      <c r="C29" s="85"/>
      <c r="D29" s="106"/>
      <c r="E29" s="106"/>
      <c r="F29" s="106"/>
      <c r="G29" s="37" t="e">
        <f t="shared" si="0"/>
        <v>#DIV/0!</v>
      </c>
      <c r="H29" s="37" t="e">
        <f t="shared" si="1"/>
        <v>#DIV/0!</v>
      </c>
      <c r="I29" s="23"/>
    </row>
    <row r="30" spans="1:9" s="1" customFormat="1" ht="21" customHeight="1">
      <c r="A30" s="183"/>
      <c r="B30" s="184" t="s">
        <v>23</v>
      </c>
      <c r="C30" s="105"/>
      <c r="D30" s="106">
        <f>D4+D22</f>
        <v>3719.7</v>
      </c>
      <c r="E30" s="106">
        <f>E4+E22</f>
        <v>1952.7</v>
      </c>
      <c r="F30" s="106">
        <f>F4+F22</f>
        <v>2166.1</v>
      </c>
      <c r="G30" s="37">
        <f t="shared" si="0"/>
        <v>0.5823319084872436</v>
      </c>
      <c r="H30" s="37">
        <f t="shared" si="1"/>
        <v>1.1092845803246785</v>
      </c>
      <c r="I30" s="23"/>
    </row>
    <row r="31" spans="1:9" s="1" customFormat="1" ht="21" customHeight="1" hidden="1">
      <c r="A31" s="183"/>
      <c r="B31" s="184" t="s">
        <v>92</v>
      </c>
      <c r="C31" s="85"/>
      <c r="D31" s="106">
        <f>D4</f>
        <v>3111</v>
      </c>
      <c r="E31" s="106">
        <f>E4</f>
        <v>1509</v>
      </c>
      <c r="F31" s="106">
        <f>F4</f>
        <v>1922.2</v>
      </c>
      <c r="G31" s="37">
        <f t="shared" si="0"/>
        <v>0.6178720668595307</v>
      </c>
      <c r="H31" s="37">
        <f t="shared" si="1"/>
        <v>1.2738237243207422</v>
      </c>
      <c r="I31" s="23"/>
    </row>
    <row r="32" spans="1:9" s="1" customFormat="1" ht="12.75">
      <c r="A32" s="202"/>
      <c r="B32" s="227"/>
      <c r="C32" s="227"/>
      <c r="D32" s="227"/>
      <c r="E32" s="227"/>
      <c r="F32" s="227"/>
      <c r="G32" s="227"/>
      <c r="H32" s="228"/>
      <c r="I32" s="23"/>
    </row>
    <row r="33" spans="1:9" s="1" customFormat="1" ht="15" customHeight="1">
      <c r="A33" s="225" t="s">
        <v>133</v>
      </c>
      <c r="B33" s="226" t="s">
        <v>24</v>
      </c>
      <c r="C33" s="223" t="s">
        <v>155</v>
      </c>
      <c r="D33" s="195" t="s">
        <v>3</v>
      </c>
      <c r="E33" s="200" t="s">
        <v>518</v>
      </c>
      <c r="F33" s="195" t="s">
        <v>4</v>
      </c>
      <c r="G33" s="200" t="s">
        <v>262</v>
      </c>
      <c r="H33" s="200" t="s">
        <v>519</v>
      </c>
      <c r="I33" s="23"/>
    </row>
    <row r="34" spans="1:9" s="1" customFormat="1" ht="22.5" customHeight="1">
      <c r="A34" s="225"/>
      <c r="B34" s="226"/>
      <c r="C34" s="224"/>
      <c r="D34" s="195"/>
      <c r="E34" s="201"/>
      <c r="F34" s="195"/>
      <c r="G34" s="201"/>
      <c r="H34" s="201"/>
      <c r="I34" s="23"/>
    </row>
    <row r="35" spans="1:9" s="1" customFormat="1" ht="31.5">
      <c r="A35" s="38" t="s">
        <v>56</v>
      </c>
      <c r="B35" s="188" t="s">
        <v>25</v>
      </c>
      <c r="C35" s="86"/>
      <c r="D35" s="36">
        <f>D36+D39+D40+D37</f>
        <v>2549.3</v>
      </c>
      <c r="E35" s="36">
        <f>E36+E39+E40+E37</f>
        <v>2034.6000000000001</v>
      </c>
      <c r="F35" s="36">
        <f>F36+F39+F40+F37</f>
        <v>1603</v>
      </c>
      <c r="G35" s="37">
        <f>F35/D35</f>
        <v>0.6288000627623269</v>
      </c>
      <c r="H35" s="37">
        <f>F35/E35</f>
        <v>0.7878698515678757</v>
      </c>
      <c r="I35" s="23"/>
    </row>
    <row r="36" spans="1:9" s="1" customFormat="1" ht="99.75" customHeight="1">
      <c r="A36" s="187" t="s">
        <v>59</v>
      </c>
      <c r="B36" s="184" t="s">
        <v>136</v>
      </c>
      <c r="C36" s="85" t="s">
        <v>59</v>
      </c>
      <c r="D36" s="35">
        <v>2375.4</v>
      </c>
      <c r="E36" s="35">
        <v>1883.2</v>
      </c>
      <c r="F36" s="35">
        <v>1600</v>
      </c>
      <c r="G36" s="37">
        <f aca="true" t="shared" si="2" ref="G36:G94">F36/D36</f>
        <v>0.6735707670287109</v>
      </c>
      <c r="H36" s="37">
        <f aca="true" t="shared" si="3" ref="H36:H94">F36/E36</f>
        <v>0.8496176720475785</v>
      </c>
      <c r="I36" s="23"/>
    </row>
    <row r="37" spans="1:9" s="1" customFormat="1" ht="36" customHeight="1" hidden="1">
      <c r="A37" s="187" t="s">
        <v>157</v>
      </c>
      <c r="B37" s="184" t="s">
        <v>261</v>
      </c>
      <c r="C37" s="85" t="s">
        <v>157</v>
      </c>
      <c r="D37" s="35">
        <f>D38</f>
        <v>0</v>
      </c>
      <c r="E37" s="35">
        <f>E38</f>
        <v>0</v>
      </c>
      <c r="F37" s="35">
        <f>F38</f>
        <v>0</v>
      </c>
      <c r="G37" s="37" t="e">
        <f t="shared" si="2"/>
        <v>#DIV/0!</v>
      </c>
      <c r="H37" s="37" t="e">
        <f t="shared" si="3"/>
        <v>#DIV/0!</v>
      </c>
      <c r="I37" s="23"/>
    </row>
    <row r="38" spans="1:9" s="1" customFormat="1" ht="65.25" customHeight="1" hidden="1">
      <c r="A38" s="187"/>
      <c r="B38" s="184" t="s">
        <v>289</v>
      </c>
      <c r="C38" s="85" t="s">
        <v>288</v>
      </c>
      <c r="D38" s="35">
        <v>0</v>
      </c>
      <c r="E38" s="35">
        <v>0</v>
      </c>
      <c r="F38" s="35">
        <v>0</v>
      </c>
      <c r="G38" s="37" t="e">
        <f t="shared" si="2"/>
        <v>#DIV/0!</v>
      </c>
      <c r="H38" s="37" t="e">
        <f t="shared" si="3"/>
        <v>#DIV/0!</v>
      </c>
      <c r="I38" s="23"/>
    </row>
    <row r="39" spans="1:9" s="1" customFormat="1" ht="27" customHeight="1">
      <c r="A39" s="187" t="s">
        <v>61</v>
      </c>
      <c r="B39" s="184" t="s">
        <v>27</v>
      </c>
      <c r="C39" s="85" t="s">
        <v>61</v>
      </c>
      <c r="D39" s="35">
        <v>20</v>
      </c>
      <c r="E39" s="35">
        <v>0</v>
      </c>
      <c r="F39" s="35">
        <v>0</v>
      </c>
      <c r="G39" s="37">
        <f t="shared" si="2"/>
        <v>0</v>
      </c>
      <c r="H39" s="37">
        <v>0</v>
      </c>
      <c r="I39" s="23"/>
    </row>
    <row r="40" spans="1:9" s="1" customFormat="1" ht="18.75">
      <c r="A40" s="187" t="s">
        <v>110</v>
      </c>
      <c r="B40" s="184" t="s">
        <v>103</v>
      </c>
      <c r="C40" s="85"/>
      <c r="D40" s="35">
        <f>D41+D42+D43+D44</f>
        <v>153.9</v>
      </c>
      <c r="E40" s="35">
        <f>E41+E42+E43+E44</f>
        <v>151.4</v>
      </c>
      <c r="F40" s="35">
        <f>F41+F42+F43+F44</f>
        <v>3</v>
      </c>
      <c r="G40" s="37">
        <f t="shared" si="2"/>
        <v>0.01949317738791423</v>
      </c>
      <c r="H40" s="37">
        <f t="shared" si="3"/>
        <v>0.019815059445178335</v>
      </c>
      <c r="I40" s="23"/>
    </row>
    <row r="41" spans="1:9" s="8" customFormat="1" ht="36" customHeight="1">
      <c r="A41" s="40"/>
      <c r="B41" s="41" t="s">
        <v>161</v>
      </c>
      <c r="C41" s="89" t="s">
        <v>162</v>
      </c>
      <c r="D41" s="34">
        <v>5.2</v>
      </c>
      <c r="E41" s="34">
        <v>2.7</v>
      </c>
      <c r="F41" s="34">
        <v>1.4</v>
      </c>
      <c r="G41" s="37">
        <f t="shared" si="2"/>
        <v>0.2692307692307692</v>
      </c>
      <c r="H41" s="37">
        <f t="shared" si="3"/>
        <v>0.5185185185185185</v>
      </c>
      <c r="I41" s="27"/>
    </row>
    <row r="42" spans="1:9" s="8" customFormat="1" ht="52.5" customHeight="1">
      <c r="A42" s="40"/>
      <c r="B42" s="41" t="s">
        <v>160</v>
      </c>
      <c r="C42" s="89" t="s">
        <v>201</v>
      </c>
      <c r="D42" s="34">
        <v>1.7</v>
      </c>
      <c r="E42" s="34">
        <v>1.7</v>
      </c>
      <c r="F42" s="34">
        <v>1.6</v>
      </c>
      <c r="G42" s="37">
        <f t="shared" si="2"/>
        <v>0.9411764705882354</v>
      </c>
      <c r="H42" s="37">
        <f t="shared" si="3"/>
        <v>0.9411764705882354</v>
      </c>
      <c r="I42" s="27"/>
    </row>
    <row r="43" spans="1:9" s="8" customFormat="1" ht="50.25" customHeight="1">
      <c r="A43" s="40"/>
      <c r="B43" s="41" t="s">
        <v>254</v>
      </c>
      <c r="C43" s="89" t="s">
        <v>253</v>
      </c>
      <c r="D43" s="34">
        <v>97</v>
      </c>
      <c r="E43" s="34">
        <v>97</v>
      </c>
      <c r="F43" s="34">
        <v>0</v>
      </c>
      <c r="G43" s="37">
        <f t="shared" si="2"/>
        <v>0</v>
      </c>
      <c r="H43" s="37">
        <f t="shared" si="3"/>
        <v>0</v>
      </c>
      <c r="I43" s="27"/>
    </row>
    <row r="44" spans="1:9" s="8" customFormat="1" ht="41.25" customHeight="1">
      <c r="A44" s="40"/>
      <c r="B44" s="41" t="s">
        <v>276</v>
      </c>
      <c r="C44" s="89" t="s">
        <v>229</v>
      </c>
      <c r="D44" s="34">
        <v>50</v>
      </c>
      <c r="E44" s="34">
        <v>50</v>
      </c>
      <c r="F44" s="34">
        <v>0</v>
      </c>
      <c r="G44" s="37">
        <f t="shared" si="2"/>
        <v>0</v>
      </c>
      <c r="H44" s="37">
        <f t="shared" si="3"/>
        <v>0</v>
      </c>
      <c r="I44" s="27"/>
    </row>
    <row r="45" spans="1:9" s="1" customFormat="1" ht="35.25" customHeight="1">
      <c r="A45" s="38" t="s">
        <v>93</v>
      </c>
      <c r="B45" s="188" t="s">
        <v>88</v>
      </c>
      <c r="C45" s="86"/>
      <c r="D45" s="36">
        <f>D46</f>
        <v>207.3</v>
      </c>
      <c r="E45" s="36">
        <f>E46</f>
        <v>155.5</v>
      </c>
      <c r="F45" s="36">
        <f>F46</f>
        <v>121</v>
      </c>
      <c r="G45" s="37">
        <f t="shared" si="2"/>
        <v>0.5836951278340569</v>
      </c>
      <c r="H45" s="37">
        <f t="shared" si="3"/>
        <v>0.7781350482315113</v>
      </c>
      <c r="I45" s="23"/>
    </row>
    <row r="46" spans="1:9" s="1" customFormat="1" ht="64.5" customHeight="1">
      <c r="A46" s="187" t="s">
        <v>94</v>
      </c>
      <c r="B46" s="184" t="s">
        <v>140</v>
      </c>
      <c r="C46" s="85" t="s">
        <v>471</v>
      </c>
      <c r="D46" s="35">
        <v>207.3</v>
      </c>
      <c r="E46" s="35">
        <v>155.5</v>
      </c>
      <c r="F46" s="35">
        <v>121</v>
      </c>
      <c r="G46" s="37">
        <f t="shared" si="2"/>
        <v>0.5836951278340569</v>
      </c>
      <c r="H46" s="37">
        <f t="shared" si="3"/>
        <v>0.7781350482315113</v>
      </c>
      <c r="I46" s="23"/>
    </row>
    <row r="47" spans="1:9" s="1" customFormat="1" ht="31.5">
      <c r="A47" s="38" t="s">
        <v>62</v>
      </c>
      <c r="B47" s="188" t="s">
        <v>30</v>
      </c>
      <c r="C47" s="86"/>
      <c r="D47" s="36">
        <f aca="true" t="shared" si="4" ref="D47:F48">D48</f>
        <v>133</v>
      </c>
      <c r="E47" s="36">
        <f t="shared" si="4"/>
        <v>133</v>
      </c>
      <c r="F47" s="36">
        <f t="shared" si="4"/>
        <v>0</v>
      </c>
      <c r="G47" s="37">
        <f t="shared" si="2"/>
        <v>0</v>
      </c>
      <c r="H47" s="37">
        <f t="shared" si="3"/>
        <v>0</v>
      </c>
      <c r="I47" s="23"/>
    </row>
    <row r="48" spans="1:9" s="1" customFormat="1" ht="18.75">
      <c r="A48" s="187" t="s">
        <v>95</v>
      </c>
      <c r="B48" s="184" t="s">
        <v>90</v>
      </c>
      <c r="C48" s="85"/>
      <c r="D48" s="35">
        <f>D49</f>
        <v>133</v>
      </c>
      <c r="E48" s="35">
        <f>E49</f>
        <v>133</v>
      </c>
      <c r="F48" s="35">
        <f t="shared" si="4"/>
        <v>0</v>
      </c>
      <c r="G48" s="37">
        <f t="shared" si="2"/>
        <v>0</v>
      </c>
      <c r="H48" s="37">
        <f t="shared" si="3"/>
        <v>0</v>
      </c>
      <c r="I48" s="23"/>
    </row>
    <row r="49" spans="1:9" s="8" customFormat="1" ht="72" customHeight="1">
      <c r="A49" s="40"/>
      <c r="B49" s="41" t="s">
        <v>590</v>
      </c>
      <c r="C49" s="89" t="s">
        <v>591</v>
      </c>
      <c r="D49" s="34">
        <f>D50+D51+D52+D53</f>
        <v>133</v>
      </c>
      <c r="E49" s="34">
        <f>E50+E51+E52+E53</f>
        <v>133</v>
      </c>
      <c r="F49" s="34">
        <f>F50+F51+F52+F53</f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53.25" customHeight="1">
      <c r="A50" s="40"/>
      <c r="B50" s="41" t="s">
        <v>618</v>
      </c>
      <c r="C50" s="162" t="s">
        <v>615</v>
      </c>
      <c r="D50" s="172">
        <v>2</v>
      </c>
      <c r="E50" s="34">
        <v>2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24" customHeight="1">
      <c r="A51" s="40"/>
      <c r="B51" s="41" t="s">
        <v>619</v>
      </c>
      <c r="C51" s="162" t="s">
        <v>616</v>
      </c>
      <c r="D51" s="172">
        <v>120</v>
      </c>
      <c r="E51" s="34">
        <v>120</v>
      </c>
      <c r="F51" s="34"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64.5" customHeight="1">
      <c r="A52" s="40"/>
      <c r="B52" s="41" t="s">
        <v>600</v>
      </c>
      <c r="C52" s="162" t="s">
        <v>595</v>
      </c>
      <c r="D52" s="172">
        <v>1</v>
      </c>
      <c r="E52" s="34">
        <v>1</v>
      </c>
      <c r="F52" s="34"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54.75" customHeight="1">
      <c r="A53" s="40"/>
      <c r="B53" s="41" t="s">
        <v>620</v>
      </c>
      <c r="C53" s="162" t="s">
        <v>617</v>
      </c>
      <c r="D53" s="172">
        <v>10</v>
      </c>
      <c r="E53" s="34">
        <v>10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8" customFormat="1" ht="28.5" customHeight="1">
      <c r="A54" s="38" t="s">
        <v>63</v>
      </c>
      <c r="B54" s="188" t="s">
        <v>31</v>
      </c>
      <c r="C54" s="86"/>
      <c r="D54" s="36">
        <f>D55+D58</f>
        <v>6</v>
      </c>
      <c r="E54" s="36">
        <f>E55+E58</f>
        <v>4.1</v>
      </c>
      <c r="F54" s="36">
        <f>F55+F58</f>
        <v>3</v>
      </c>
      <c r="G54" s="37">
        <f t="shared" si="2"/>
        <v>0.5</v>
      </c>
      <c r="H54" s="37">
        <f t="shared" si="3"/>
        <v>0.7317073170731708</v>
      </c>
      <c r="I54" s="27"/>
    </row>
    <row r="55" spans="1:9" s="8" customFormat="1" ht="37.5" customHeight="1">
      <c r="A55" s="185" t="s">
        <v>64</v>
      </c>
      <c r="B55" s="57" t="s">
        <v>105</v>
      </c>
      <c r="C55" s="85"/>
      <c r="D55" s="35">
        <f>D56+D57</f>
        <v>3</v>
      </c>
      <c r="E55" s="35">
        <f>E56+E57</f>
        <v>1.1</v>
      </c>
      <c r="F55" s="35">
        <f>F56+F57</f>
        <v>0</v>
      </c>
      <c r="G55" s="37">
        <f t="shared" si="2"/>
        <v>0</v>
      </c>
      <c r="H55" s="37">
        <f t="shared" si="3"/>
        <v>0</v>
      </c>
      <c r="I55" s="27"/>
    </row>
    <row r="56" spans="1:9" s="8" customFormat="1" ht="42.75" customHeight="1" hidden="1">
      <c r="A56" s="40"/>
      <c r="B56" s="53" t="s">
        <v>105</v>
      </c>
      <c r="C56" s="89" t="s">
        <v>174</v>
      </c>
      <c r="D56" s="34">
        <v>0</v>
      </c>
      <c r="E56" s="34">
        <f>0</f>
        <v>0</v>
      </c>
      <c r="F56" s="34">
        <v>0</v>
      </c>
      <c r="G56" s="37" t="e">
        <f t="shared" si="2"/>
        <v>#DIV/0!</v>
      </c>
      <c r="H56" s="37" t="e">
        <f t="shared" si="3"/>
        <v>#DIV/0!</v>
      </c>
      <c r="I56" s="27"/>
    </row>
    <row r="57" spans="1:9" s="8" customFormat="1" ht="100.5" customHeight="1">
      <c r="A57" s="40"/>
      <c r="B57" s="53" t="s">
        <v>406</v>
      </c>
      <c r="C57" s="89" t="s">
        <v>405</v>
      </c>
      <c r="D57" s="34">
        <v>3</v>
      </c>
      <c r="E57" s="34">
        <v>1.1</v>
      </c>
      <c r="F57" s="34">
        <v>0</v>
      </c>
      <c r="G57" s="37">
        <f t="shared" si="2"/>
        <v>0</v>
      </c>
      <c r="H57" s="37">
        <f t="shared" si="3"/>
        <v>0</v>
      </c>
      <c r="I57" s="27"/>
    </row>
    <row r="58" spans="1:9" s="8" customFormat="1" ht="36" customHeight="1">
      <c r="A58" s="40"/>
      <c r="B58" s="53" t="s">
        <v>105</v>
      </c>
      <c r="C58" s="89" t="s">
        <v>205</v>
      </c>
      <c r="D58" s="34">
        <v>3</v>
      </c>
      <c r="E58" s="34">
        <v>3</v>
      </c>
      <c r="F58" s="34">
        <v>3</v>
      </c>
      <c r="G58" s="37">
        <f t="shared" si="2"/>
        <v>1</v>
      </c>
      <c r="H58" s="37">
        <f t="shared" si="3"/>
        <v>1</v>
      </c>
      <c r="I58" s="27"/>
    </row>
    <row r="59" spans="1:9" s="1" customFormat="1" ht="31.5">
      <c r="A59" s="38" t="s">
        <v>65</v>
      </c>
      <c r="B59" s="188" t="s">
        <v>32</v>
      </c>
      <c r="C59" s="86"/>
      <c r="D59" s="36">
        <f>D60</f>
        <v>1352.6</v>
      </c>
      <c r="E59" s="36">
        <f>E60</f>
        <v>1315.1</v>
      </c>
      <c r="F59" s="36">
        <f>F60</f>
        <v>748.1999999999999</v>
      </c>
      <c r="G59" s="37">
        <f t="shared" si="2"/>
        <v>0.5531568830400709</v>
      </c>
      <c r="H59" s="37">
        <f t="shared" si="3"/>
        <v>0.5689301193825564</v>
      </c>
      <c r="I59" s="23"/>
    </row>
    <row r="60" spans="1:9" s="1" customFormat="1" ht="18.75">
      <c r="A60" s="187" t="s">
        <v>35</v>
      </c>
      <c r="B60" s="184" t="s">
        <v>36</v>
      </c>
      <c r="C60" s="85"/>
      <c r="D60" s="35">
        <f>D61+D76</f>
        <v>1352.6</v>
      </c>
      <c r="E60" s="35">
        <f>E61+E76</f>
        <v>1315.1</v>
      </c>
      <c r="F60" s="35">
        <f>F61+F76</f>
        <v>748.1999999999999</v>
      </c>
      <c r="G60" s="37">
        <f t="shared" si="2"/>
        <v>0.5531568830400709</v>
      </c>
      <c r="H60" s="37">
        <f t="shared" si="3"/>
        <v>0.5689301193825564</v>
      </c>
      <c r="I60" s="23"/>
    </row>
    <row r="61" spans="1:9" s="1" customFormat="1" ht="63">
      <c r="A61" s="187"/>
      <c r="B61" s="41" t="s">
        <v>377</v>
      </c>
      <c r="C61" s="89" t="s">
        <v>404</v>
      </c>
      <c r="D61" s="35">
        <f>D62+D63+D64+D65+D66+D67+D68+D70+D71+D72+D74+D75+D69+D73</f>
        <v>1052.6</v>
      </c>
      <c r="E61" s="35">
        <f>E62+E63+E64+E65+E66+E67+E68+E70+E71+E72+E74+E75+E69+E73</f>
        <v>1015.1</v>
      </c>
      <c r="F61" s="35">
        <f>F62+F63+F64+F65+F66+F67+F68+F70+F71+F72+F74+F75+F69+F73</f>
        <v>748.1999999999999</v>
      </c>
      <c r="G61" s="37">
        <f t="shared" si="2"/>
        <v>0.7108113243397302</v>
      </c>
      <c r="H61" s="37">
        <f t="shared" si="3"/>
        <v>0.7370702393852822</v>
      </c>
      <c r="I61" s="23"/>
    </row>
    <row r="62" spans="1:9" s="1" customFormat="1" ht="31.5">
      <c r="A62" s="187"/>
      <c r="B62" s="41" t="s">
        <v>376</v>
      </c>
      <c r="C62" s="112" t="s">
        <v>375</v>
      </c>
      <c r="D62" s="113">
        <v>20</v>
      </c>
      <c r="E62" s="173">
        <v>20</v>
      </c>
      <c r="F62" s="174">
        <v>20</v>
      </c>
      <c r="G62" s="37">
        <f t="shared" si="2"/>
        <v>1</v>
      </c>
      <c r="H62" s="37">
        <f t="shared" si="3"/>
        <v>1</v>
      </c>
      <c r="I62" s="23"/>
    </row>
    <row r="63" spans="1:9" s="1" customFormat="1" ht="31.5">
      <c r="A63" s="187"/>
      <c r="B63" s="41" t="s">
        <v>381</v>
      </c>
      <c r="C63" s="112" t="s">
        <v>380</v>
      </c>
      <c r="D63" s="113">
        <v>50</v>
      </c>
      <c r="E63" s="173">
        <v>45.3</v>
      </c>
      <c r="F63" s="174">
        <v>14.1</v>
      </c>
      <c r="G63" s="37">
        <f t="shared" si="2"/>
        <v>0.282</v>
      </c>
      <c r="H63" s="37">
        <f t="shared" si="3"/>
        <v>0.3112582781456954</v>
      </c>
      <c r="I63" s="23"/>
    </row>
    <row r="64" spans="1:9" s="1" customFormat="1" ht="31.5">
      <c r="A64" s="187"/>
      <c r="B64" s="41" t="s">
        <v>383</v>
      </c>
      <c r="C64" s="112" t="s">
        <v>382</v>
      </c>
      <c r="D64" s="113">
        <v>80</v>
      </c>
      <c r="E64" s="173">
        <v>56.3</v>
      </c>
      <c r="F64" s="174">
        <v>0</v>
      </c>
      <c r="G64" s="37">
        <f t="shared" si="2"/>
        <v>0</v>
      </c>
      <c r="H64" s="37">
        <f t="shared" si="3"/>
        <v>0</v>
      </c>
      <c r="I64" s="23"/>
    </row>
    <row r="65" spans="1:9" s="1" customFormat="1" ht="31.5">
      <c r="A65" s="187"/>
      <c r="B65" s="41" t="s">
        <v>443</v>
      </c>
      <c r="C65" s="112" t="s">
        <v>441</v>
      </c>
      <c r="D65" s="113">
        <v>25</v>
      </c>
      <c r="E65" s="173">
        <v>25</v>
      </c>
      <c r="F65" s="174">
        <v>0</v>
      </c>
      <c r="G65" s="37">
        <f t="shared" si="2"/>
        <v>0</v>
      </c>
      <c r="H65" s="37">
        <f t="shared" si="3"/>
        <v>0</v>
      </c>
      <c r="I65" s="23"/>
    </row>
    <row r="66" spans="1:9" s="1" customFormat="1" ht="31.5">
      <c r="A66" s="187"/>
      <c r="B66" s="41" t="s">
        <v>389</v>
      </c>
      <c r="C66" s="112" t="s">
        <v>388</v>
      </c>
      <c r="D66" s="113">
        <v>185</v>
      </c>
      <c r="E66" s="173">
        <v>185</v>
      </c>
      <c r="F66" s="174">
        <v>176.9</v>
      </c>
      <c r="G66" s="37">
        <f t="shared" si="2"/>
        <v>0.9562162162162162</v>
      </c>
      <c r="H66" s="37">
        <f t="shared" si="3"/>
        <v>0.9562162162162162</v>
      </c>
      <c r="I66" s="23"/>
    </row>
    <row r="67" spans="1:9" s="1" customFormat="1" ht="31.5">
      <c r="A67" s="187"/>
      <c r="B67" s="41" t="s">
        <v>395</v>
      </c>
      <c r="C67" s="112" t="s">
        <v>394</v>
      </c>
      <c r="D67" s="113">
        <v>350</v>
      </c>
      <c r="E67" s="173">
        <v>349.6</v>
      </c>
      <c r="F67" s="174">
        <v>287.9</v>
      </c>
      <c r="G67" s="37">
        <f t="shared" si="2"/>
        <v>0.8225714285714285</v>
      </c>
      <c r="H67" s="37">
        <f t="shared" si="3"/>
        <v>0.8235125858123569</v>
      </c>
      <c r="I67" s="23"/>
    </row>
    <row r="68" spans="1:9" s="1" customFormat="1" ht="31.5">
      <c r="A68" s="187"/>
      <c r="B68" s="41" t="s">
        <v>411</v>
      </c>
      <c r="C68" s="112" t="s">
        <v>412</v>
      </c>
      <c r="D68" s="113">
        <v>40</v>
      </c>
      <c r="E68" s="173">
        <v>40</v>
      </c>
      <c r="F68" s="174">
        <v>28.2</v>
      </c>
      <c r="G68" s="37">
        <f t="shared" si="2"/>
        <v>0.705</v>
      </c>
      <c r="H68" s="37">
        <f t="shared" si="3"/>
        <v>0.705</v>
      </c>
      <c r="I68" s="23"/>
    </row>
    <row r="69" spans="1:9" s="1" customFormat="1" ht="31.5">
      <c r="A69" s="187"/>
      <c r="B69" s="41" t="s">
        <v>483</v>
      </c>
      <c r="C69" s="114" t="s">
        <v>482</v>
      </c>
      <c r="D69" s="113">
        <v>20</v>
      </c>
      <c r="E69" s="173">
        <v>20</v>
      </c>
      <c r="F69" s="174">
        <v>0</v>
      </c>
      <c r="G69" s="37">
        <f t="shared" si="2"/>
        <v>0</v>
      </c>
      <c r="H69" s="37">
        <f t="shared" si="3"/>
        <v>0</v>
      </c>
      <c r="I69" s="23"/>
    </row>
    <row r="70" spans="1:9" s="1" customFormat="1" ht="31.5">
      <c r="A70" s="187"/>
      <c r="B70" s="41" t="s">
        <v>413</v>
      </c>
      <c r="C70" s="112" t="s">
        <v>414</v>
      </c>
      <c r="D70" s="113">
        <v>105</v>
      </c>
      <c r="E70" s="173">
        <v>105</v>
      </c>
      <c r="F70" s="174">
        <v>103.8</v>
      </c>
      <c r="G70" s="37">
        <f t="shared" si="2"/>
        <v>0.9885714285714285</v>
      </c>
      <c r="H70" s="37">
        <f t="shared" si="3"/>
        <v>0.9885714285714285</v>
      </c>
      <c r="I70" s="23"/>
    </row>
    <row r="71" spans="1:9" s="1" customFormat="1" ht="49.5" customHeight="1">
      <c r="A71" s="187"/>
      <c r="B71" s="41" t="s">
        <v>416</v>
      </c>
      <c r="C71" s="112" t="s">
        <v>415</v>
      </c>
      <c r="D71" s="113">
        <v>27</v>
      </c>
      <c r="E71" s="173">
        <v>21.3</v>
      </c>
      <c r="F71" s="174">
        <v>0</v>
      </c>
      <c r="G71" s="37">
        <f t="shared" si="2"/>
        <v>0</v>
      </c>
      <c r="H71" s="37">
        <f t="shared" si="3"/>
        <v>0</v>
      </c>
      <c r="I71" s="23"/>
    </row>
    <row r="72" spans="1:9" s="1" customFormat="1" ht="66" customHeight="1">
      <c r="A72" s="187"/>
      <c r="B72" s="41" t="s">
        <v>418</v>
      </c>
      <c r="C72" s="112" t="s">
        <v>417</v>
      </c>
      <c r="D72" s="113">
        <v>10</v>
      </c>
      <c r="E72" s="173">
        <v>7</v>
      </c>
      <c r="F72" s="174">
        <v>7</v>
      </c>
      <c r="G72" s="37">
        <f t="shared" si="2"/>
        <v>0.7</v>
      </c>
      <c r="H72" s="37">
        <f t="shared" si="3"/>
        <v>1</v>
      </c>
      <c r="I72" s="23"/>
    </row>
    <row r="73" spans="1:9" s="1" customFormat="1" ht="29.25" customHeight="1">
      <c r="A73" s="187"/>
      <c r="B73" s="41" t="s">
        <v>410</v>
      </c>
      <c r="C73" s="114" t="s">
        <v>409</v>
      </c>
      <c r="D73" s="113">
        <v>30</v>
      </c>
      <c r="E73" s="173">
        <v>30</v>
      </c>
      <c r="F73" s="174">
        <v>0</v>
      </c>
      <c r="G73" s="37">
        <f t="shared" si="2"/>
        <v>0</v>
      </c>
      <c r="H73" s="37">
        <f t="shared" si="3"/>
        <v>0</v>
      </c>
      <c r="I73" s="23"/>
    </row>
    <row r="74" spans="1:9" s="1" customFormat="1" ht="35.25" customHeight="1">
      <c r="A74" s="187"/>
      <c r="B74" s="41" t="s">
        <v>440</v>
      </c>
      <c r="C74" s="112" t="s">
        <v>438</v>
      </c>
      <c r="D74" s="113">
        <v>100</v>
      </c>
      <c r="E74" s="173">
        <v>100</v>
      </c>
      <c r="F74" s="174">
        <v>100</v>
      </c>
      <c r="G74" s="37">
        <f t="shared" si="2"/>
        <v>1</v>
      </c>
      <c r="H74" s="37">
        <f t="shared" si="3"/>
        <v>1</v>
      </c>
      <c r="I74" s="23"/>
    </row>
    <row r="75" spans="1:9" s="1" customFormat="1" ht="36" customHeight="1">
      <c r="A75" s="187"/>
      <c r="B75" s="41" t="s">
        <v>444</v>
      </c>
      <c r="C75" s="112" t="s">
        <v>442</v>
      </c>
      <c r="D75" s="113">
        <v>10.6</v>
      </c>
      <c r="E75" s="173">
        <v>10.6</v>
      </c>
      <c r="F75" s="174">
        <v>10.3</v>
      </c>
      <c r="G75" s="37">
        <f t="shared" si="2"/>
        <v>0.9716981132075473</v>
      </c>
      <c r="H75" s="37">
        <f t="shared" si="3"/>
        <v>0.9716981132075473</v>
      </c>
      <c r="I75" s="23"/>
    </row>
    <row r="76" spans="1:9" s="1" customFormat="1" ht="51.75" customHeight="1">
      <c r="A76" s="187"/>
      <c r="B76" s="184" t="s">
        <v>476</v>
      </c>
      <c r="C76" s="114">
        <v>9580500000</v>
      </c>
      <c r="D76" s="113">
        <f>D78+D79+C86:D86+D77</f>
        <v>300</v>
      </c>
      <c r="E76" s="113">
        <f>E78+E79+D86:E86+E77</f>
        <v>300</v>
      </c>
      <c r="F76" s="113">
        <f>F78+F79+E86:F86+F77</f>
        <v>0</v>
      </c>
      <c r="G76" s="37">
        <f t="shared" si="2"/>
        <v>0</v>
      </c>
      <c r="H76" s="37">
        <f t="shared" si="3"/>
        <v>0</v>
      </c>
      <c r="I76" s="23"/>
    </row>
    <row r="77" spans="1:9" s="1" customFormat="1" ht="51.75" customHeight="1">
      <c r="A77" s="187"/>
      <c r="B77" s="41" t="s">
        <v>552</v>
      </c>
      <c r="C77" s="114">
        <v>9580572100</v>
      </c>
      <c r="D77" s="113">
        <v>231</v>
      </c>
      <c r="E77" s="113">
        <v>231</v>
      </c>
      <c r="F77" s="113">
        <v>0</v>
      </c>
      <c r="G77" s="37">
        <f t="shared" si="2"/>
        <v>0</v>
      </c>
      <c r="H77" s="37">
        <f t="shared" si="3"/>
        <v>0</v>
      </c>
      <c r="I77" s="23"/>
    </row>
    <row r="78" spans="1:9" s="1" customFormat="1" ht="130.5" customHeight="1">
      <c r="A78" s="187"/>
      <c r="B78" s="41" t="s">
        <v>458</v>
      </c>
      <c r="C78" s="115" t="s">
        <v>477</v>
      </c>
      <c r="D78" s="113">
        <v>30</v>
      </c>
      <c r="E78" s="173">
        <v>30</v>
      </c>
      <c r="F78" s="174">
        <v>0</v>
      </c>
      <c r="G78" s="37">
        <f t="shared" si="2"/>
        <v>0</v>
      </c>
      <c r="H78" s="37">
        <f t="shared" si="3"/>
        <v>0</v>
      </c>
      <c r="I78" s="23"/>
    </row>
    <row r="79" spans="1:9" s="1" customFormat="1" ht="123" customHeight="1">
      <c r="A79" s="187"/>
      <c r="B79" s="41" t="s">
        <v>459</v>
      </c>
      <c r="C79" s="115" t="s">
        <v>478</v>
      </c>
      <c r="D79" s="113">
        <v>9</v>
      </c>
      <c r="E79" s="173">
        <v>9</v>
      </c>
      <c r="F79" s="174">
        <v>0</v>
      </c>
      <c r="G79" s="37">
        <f t="shared" si="2"/>
        <v>0</v>
      </c>
      <c r="H79" s="37">
        <f t="shared" si="3"/>
        <v>0</v>
      </c>
      <c r="I79" s="23"/>
    </row>
    <row r="80" spans="1:9" s="1" customFormat="1" ht="18.75" hidden="1">
      <c r="A80" s="56" t="s">
        <v>108</v>
      </c>
      <c r="B80" s="186" t="s">
        <v>106</v>
      </c>
      <c r="C80" s="115" t="s">
        <v>542</v>
      </c>
      <c r="D80" s="36">
        <f>D82</f>
        <v>0</v>
      </c>
      <c r="E80" s="36">
        <f>E82</f>
        <v>0</v>
      </c>
      <c r="F80" s="36">
        <f>F82</f>
        <v>0</v>
      </c>
      <c r="G80" s="37" t="e">
        <f t="shared" si="2"/>
        <v>#DIV/0!</v>
      </c>
      <c r="H80" s="37" t="e">
        <f t="shared" si="3"/>
        <v>#DIV/0!</v>
      </c>
      <c r="I80" s="23"/>
    </row>
    <row r="81" spans="1:9" s="1" customFormat="1" ht="31.5" hidden="1">
      <c r="A81" s="185" t="s">
        <v>102</v>
      </c>
      <c r="B81" s="184" t="s">
        <v>109</v>
      </c>
      <c r="C81" s="115" t="s">
        <v>543</v>
      </c>
      <c r="D81" s="35">
        <f>D82</f>
        <v>0</v>
      </c>
      <c r="E81" s="35">
        <f>E82</f>
        <v>0</v>
      </c>
      <c r="F81" s="35">
        <f>F82</f>
        <v>0</v>
      </c>
      <c r="G81" s="37" t="e">
        <f t="shared" si="2"/>
        <v>#DIV/0!</v>
      </c>
      <c r="H81" s="37" t="e">
        <f t="shared" si="3"/>
        <v>#DIV/0!</v>
      </c>
      <c r="I81" s="23"/>
    </row>
    <row r="82" spans="1:9" s="8" customFormat="1" ht="36" customHeight="1" hidden="1">
      <c r="A82" s="40"/>
      <c r="B82" s="41" t="s">
        <v>171</v>
      </c>
      <c r="C82" s="115" t="s">
        <v>544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7" t="e">
        <f t="shared" si="3"/>
        <v>#DIV/0!</v>
      </c>
      <c r="I82" s="27"/>
    </row>
    <row r="83" spans="1:9" s="1" customFormat="1" ht="18.75" hidden="1">
      <c r="A83" s="38" t="s">
        <v>37</v>
      </c>
      <c r="B83" s="188" t="s">
        <v>38</v>
      </c>
      <c r="C83" s="115" t="s">
        <v>545</v>
      </c>
      <c r="D83" s="36">
        <f aca="true" t="shared" si="5" ref="D83:F84">D84</f>
        <v>0</v>
      </c>
      <c r="E83" s="36">
        <f t="shared" si="5"/>
        <v>0</v>
      </c>
      <c r="F83" s="36">
        <f t="shared" si="5"/>
        <v>0</v>
      </c>
      <c r="G83" s="37" t="e">
        <f t="shared" si="2"/>
        <v>#DIV/0!</v>
      </c>
      <c r="H83" s="37" t="e">
        <f t="shared" si="3"/>
        <v>#DIV/0!</v>
      </c>
      <c r="I83" s="23"/>
    </row>
    <row r="84" spans="1:9" s="1" customFormat="1" ht="18.75" hidden="1">
      <c r="A84" s="187" t="s">
        <v>41</v>
      </c>
      <c r="B84" s="184" t="s">
        <v>42</v>
      </c>
      <c r="C84" s="115" t="s">
        <v>546</v>
      </c>
      <c r="D84" s="35">
        <f t="shared" si="5"/>
        <v>0</v>
      </c>
      <c r="E84" s="35">
        <f t="shared" si="5"/>
        <v>0</v>
      </c>
      <c r="F84" s="35">
        <f t="shared" si="5"/>
        <v>0</v>
      </c>
      <c r="G84" s="37" t="e">
        <f t="shared" si="2"/>
        <v>#DIV/0!</v>
      </c>
      <c r="H84" s="37" t="e">
        <f t="shared" si="3"/>
        <v>#DIV/0!</v>
      </c>
      <c r="I84" s="23"/>
    </row>
    <row r="85" spans="1:9" s="8" customFormat="1" ht="40.5" customHeight="1" hidden="1">
      <c r="A85" s="40"/>
      <c r="B85" s="41" t="s">
        <v>169</v>
      </c>
      <c r="C85" s="115" t="s">
        <v>547</v>
      </c>
      <c r="D85" s="34">
        <v>0</v>
      </c>
      <c r="E85" s="34">
        <v>0</v>
      </c>
      <c r="F85" s="34">
        <v>0</v>
      </c>
      <c r="G85" s="37" t="e">
        <f t="shared" si="2"/>
        <v>#DIV/0!</v>
      </c>
      <c r="H85" s="37" t="e">
        <f t="shared" si="3"/>
        <v>#DIV/0!</v>
      </c>
      <c r="I85" s="27"/>
    </row>
    <row r="86" spans="1:9" s="8" customFormat="1" ht="117" customHeight="1">
      <c r="A86" s="40"/>
      <c r="B86" s="41" t="s">
        <v>466</v>
      </c>
      <c r="C86" s="115" t="s">
        <v>548</v>
      </c>
      <c r="D86" s="34">
        <v>30</v>
      </c>
      <c r="E86" s="34">
        <v>30</v>
      </c>
      <c r="F86" s="34">
        <v>0</v>
      </c>
      <c r="G86" s="37">
        <f t="shared" si="2"/>
        <v>0</v>
      </c>
      <c r="H86" s="37">
        <f t="shared" si="3"/>
        <v>0</v>
      </c>
      <c r="I86" s="27"/>
    </row>
    <row r="87" spans="1:9" s="8" customFormat="1" ht="42" customHeight="1">
      <c r="A87" s="38" t="s">
        <v>37</v>
      </c>
      <c r="B87" s="188" t="s">
        <v>38</v>
      </c>
      <c r="C87" s="115"/>
      <c r="D87" s="34">
        <f>D88</f>
        <v>6</v>
      </c>
      <c r="E87" s="34">
        <f>E88</f>
        <v>6</v>
      </c>
      <c r="F87" s="34">
        <f>F88</f>
        <v>0</v>
      </c>
      <c r="G87" s="37">
        <f t="shared" si="2"/>
        <v>0</v>
      </c>
      <c r="H87" s="37">
        <f t="shared" si="3"/>
        <v>0</v>
      </c>
      <c r="I87" s="27"/>
    </row>
    <row r="88" spans="1:9" s="8" customFormat="1" ht="52.5" customHeight="1">
      <c r="A88" s="40" t="s">
        <v>564</v>
      </c>
      <c r="B88" s="41" t="s">
        <v>565</v>
      </c>
      <c r="C88" s="192"/>
      <c r="D88" s="34">
        <v>6</v>
      </c>
      <c r="E88" s="34">
        <v>6</v>
      </c>
      <c r="F88" s="34">
        <v>0</v>
      </c>
      <c r="G88" s="37">
        <f t="shared" si="2"/>
        <v>0</v>
      </c>
      <c r="H88" s="37">
        <f t="shared" si="3"/>
        <v>0</v>
      </c>
      <c r="I88" s="27"/>
    </row>
    <row r="89" spans="1:9" s="1" customFormat="1" ht="18.75">
      <c r="A89" s="38">
        <v>1000</v>
      </c>
      <c r="B89" s="188" t="s">
        <v>49</v>
      </c>
      <c r="C89" s="86"/>
      <c r="D89" s="36">
        <f>D90</f>
        <v>36</v>
      </c>
      <c r="E89" s="36">
        <f>E90</f>
        <v>27</v>
      </c>
      <c r="F89" s="36">
        <f>F90</f>
        <v>10.5</v>
      </c>
      <c r="G89" s="37">
        <f t="shared" si="2"/>
        <v>0.2916666666666667</v>
      </c>
      <c r="H89" s="37">
        <f t="shared" si="3"/>
        <v>0.3888888888888889</v>
      </c>
      <c r="I89" s="23"/>
    </row>
    <row r="90" spans="1:9" s="1" customFormat="1" ht="18.75">
      <c r="A90" s="187">
        <v>1001</v>
      </c>
      <c r="B90" s="184" t="s">
        <v>146</v>
      </c>
      <c r="C90" s="85" t="s">
        <v>50</v>
      </c>
      <c r="D90" s="35">
        <v>36</v>
      </c>
      <c r="E90" s="35">
        <v>27</v>
      </c>
      <c r="F90" s="35">
        <v>10.5</v>
      </c>
      <c r="G90" s="37">
        <f t="shared" si="2"/>
        <v>0.2916666666666667</v>
      </c>
      <c r="H90" s="37">
        <f t="shared" si="3"/>
        <v>0.3888888888888889</v>
      </c>
      <c r="I90" s="23"/>
    </row>
    <row r="91" spans="1:9" s="1" customFormat="1" ht="31.5">
      <c r="A91" s="38"/>
      <c r="B91" s="188" t="s">
        <v>84</v>
      </c>
      <c r="C91" s="86"/>
      <c r="D91" s="35">
        <f>D92</f>
        <v>628</v>
      </c>
      <c r="E91" s="35">
        <v>464.7</v>
      </c>
      <c r="F91" s="35">
        <f>F92</f>
        <v>200</v>
      </c>
      <c r="G91" s="37">
        <f t="shared" si="2"/>
        <v>0.3184713375796178</v>
      </c>
      <c r="H91" s="37">
        <f t="shared" si="3"/>
        <v>0.43038519474930065</v>
      </c>
      <c r="I91" s="23"/>
    </row>
    <row r="92" spans="1:9" s="8" customFormat="1" ht="38.25" customHeight="1">
      <c r="A92" s="40"/>
      <c r="B92" s="41" t="s">
        <v>85</v>
      </c>
      <c r="C92" s="89"/>
      <c r="D92" s="34">
        <v>628</v>
      </c>
      <c r="E92" s="34">
        <v>464.7</v>
      </c>
      <c r="F92" s="34">
        <v>200</v>
      </c>
      <c r="G92" s="37">
        <f t="shared" si="2"/>
        <v>0.3184713375796178</v>
      </c>
      <c r="H92" s="37">
        <f t="shared" si="3"/>
        <v>0.43038519474930065</v>
      </c>
      <c r="I92" s="27"/>
    </row>
    <row r="93" spans="1:9" s="7" customFormat="1" ht="18.75">
      <c r="A93" s="38"/>
      <c r="B93" s="188" t="s">
        <v>55</v>
      </c>
      <c r="C93" s="38"/>
      <c r="D93" s="36">
        <f>D35+D45+D47+D59+D83+D80+D89+D91+D54+D87</f>
        <v>4918.200000000001</v>
      </c>
      <c r="E93" s="36">
        <f>E35+E45+E47+E59+E83+E80+E89+E91+E54+E87</f>
        <v>4140.000000000001</v>
      </c>
      <c r="F93" s="36">
        <f>F35+F45+F47+F59+F83+F80+F89+F91+F54+F87</f>
        <v>2685.7</v>
      </c>
      <c r="G93" s="37">
        <f t="shared" si="2"/>
        <v>0.5460737668252612</v>
      </c>
      <c r="H93" s="37">
        <f t="shared" si="3"/>
        <v>0.6487198067632849</v>
      </c>
      <c r="I93" s="28"/>
    </row>
    <row r="94" spans="1:9" s="1" customFormat="1" ht="18.75">
      <c r="A94" s="191"/>
      <c r="B94" s="184" t="s">
        <v>70</v>
      </c>
      <c r="C94" s="85"/>
      <c r="D94" s="58">
        <f>D91</f>
        <v>628</v>
      </c>
      <c r="E94" s="58">
        <f>E91</f>
        <v>464.7</v>
      </c>
      <c r="F94" s="58">
        <f>F91</f>
        <v>200</v>
      </c>
      <c r="G94" s="37">
        <f t="shared" si="2"/>
        <v>0.3184713375796178</v>
      </c>
      <c r="H94" s="37">
        <f t="shared" si="3"/>
        <v>0.43038519474930065</v>
      </c>
      <c r="I94" s="23"/>
    </row>
    <row r="95" spans="1:9" s="1" customFormat="1" ht="18">
      <c r="A95" s="60"/>
      <c r="B95" s="59"/>
      <c r="C95" s="95"/>
      <c r="D95" s="62"/>
      <c r="E95" s="62"/>
      <c r="F95" s="62"/>
      <c r="G95" s="62"/>
      <c r="H95" s="62"/>
      <c r="I95" s="23"/>
    </row>
    <row r="96" spans="1:9" s="1" customFormat="1" ht="18">
      <c r="A96" s="60"/>
      <c r="B96" s="59"/>
      <c r="C96" s="95"/>
      <c r="D96" s="62"/>
      <c r="E96" s="62"/>
      <c r="F96" s="62"/>
      <c r="G96" s="62"/>
      <c r="H96" s="62"/>
      <c r="I96" s="23"/>
    </row>
    <row r="97" spans="1:9" s="1" customFormat="1" ht="18">
      <c r="A97" s="60"/>
      <c r="B97" s="63" t="s">
        <v>275</v>
      </c>
      <c r="C97" s="96"/>
      <c r="D97" s="62"/>
      <c r="E97" s="62"/>
      <c r="F97" s="62">
        <v>1233.8</v>
      </c>
      <c r="G97" s="62"/>
      <c r="H97" s="62"/>
      <c r="I97" s="23"/>
    </row>
    <row r="98" spans="1:9" s="1" customFormat="1" ht="18">
      <c r="A98" s="60"/>
      <c r="B98" s="63"/>
      <c r="C98" s="96"/>
      <c r="D98" s="62"/>
      <c r="E98" s="62"/>
      <c r="F98" s="62"/>
      <c r="G98" s="62"/>
      <c r="H98" s="62"/>
      <c r="I98" s="23"/>
    </row>
    <row r="99" spans="1:9" s="1" customFormat="1" ht="18" hidden="1">
      <c r="A99" s="60"/>
      <c r="B99" s="63" t="s">
        <v>71</v>
      </c>
      <c r="C99" s="96"/>
      <c r="D99" s="62"/>
      <c r="E99" s="62"/>
      <c r="F99" s="62"/>
      <c r="G99" s="62"/>
      <c r="H99" s="62"/>
      <c r="I99" s="23"/>
    </row>
    <row r="100" spans="1:9" s="1" customFormat="1" ht="18" hidden="1">
      <c r="A100" s="60"/>
      <c r="B100" s="63" t="s">
        <v>72</v>
      </c>
      <c r="C100" s="96"/>
      <c r="D100" s="62"/>
      <c r="E100" s="62"/>
      <c r="F100" s="62"/>
      <c r="G100" s="62"/>
      <c r="H100" s="62"/>
      <c r="I100" s="23"/>
    </row>
    <row r="101" spans="1:9" s="1" customFormat="1" ht="18" hidden="1">
      <c r="A101" s="60"/>
      <c r="B101" s="63"/>
      <c r="C101" s="96"/>
      <c r="D101" s="62"/>
      <c r="E101" s="62"/>
      <c r="F101" s="62"/>
      <c r="G101" s="62"/>
      <c r="H101" s="62"/>
      <c r="I101" s="23"/>
    </row>
    <row r="102" spans="1:9" s="1" customFormat="1" ht="18" hidden="1">
      <c r="A102" s="60"/>
      <c r="B102" s="63" t="s">
        <v>73</v>
      </c>
      <c r="C102" s="96"/>
      <c r="D102" s="62"/>
      <c r="E102" s="62"/>
      <c r="F102" s="62"/>
      <c r="G102" s="62"/>
      <c r="H102" s="62"/>
      <c r="I102" s="23"/>
    </row>
    <row r="103" spans="1:9" s="1" customFormat="1" ht="18" hidden="1">
      <c r="A103" s="60"/>
      <c r="B103" s="63" t="s">
        <v>74</v>
      </c>
      <c r="C103" s="96"/>
      <c r="D103" s="62"/>
      <c r="E103" s="62"/>
      <c r="F103" s="62"/>
      <c r="G103" s="62"/>
      <c r="H103" s="62"/>
      <c r="I103" s="23"/>
    </row>
    <row r="104" spans="1:9" s="1" customFormat="1" ht="18" hidden="1">
      <c r="A104" s="60"/>
      <c r="B104" s="63"/>
      <c r="C104" s="96"/>
      <c r="D104" s="62"/>
      <c r="E104" s="62"/>
      <c r="F104" s="62"/>
      <c r="G104" s="62"/>
      <c r="H104" s="62"/>
      <c r="I104" s="23"/>
    </row>
    <row r="105" spans="1:9" s="1" customFormat="1" ht="18" hidden="1">
      <c r="A105" s="60"/>
      <c r="B105" s="63" t="s">
        <v>75</v>
      </c>
      <c r="C105" s="96"/>
      <c r="D105" s="62"/>
      <c r="E105" s="62"/>
      <c r="F105" s="62"/>
      <c r="G105" s="62"/>
      <c r="H105" s="62"/>
      <c r="I105" s="23"/>
    </row>
    <row r="106" spans="1:9" s="1" customFormat="1" ht="18" hidden="1">
      <c r="A106" s="60"/>
      <c r="B106" s="63" t="s">
        <v>76</v>
      </c>
      <c r="C106" s="96"/>
      <c r="D106" s="62"/>
      <c r="E106" s="62"/>
      <c r="F106" s="62"/>
      <c r="G106" s="62"/>
      <c r="H106" s="62"/>
      <c r="I106" s="23"/>
    </row>
    <row r="107" spans="1:9" s="1" customFormat="1" ht="18" hidden="1">
      <c r="A107" s="60"/>
      <c r="B107" s="63"/>
      <c r="C107" s="96"/>
      <c r="D107" s="62"/>
      <c r="E107" s="62"/>
      <c r="F107" s="62"/>
      <c r="G107" s="62"/>
      <c r="H107" s="62"/>
      <c r="I107" s="23"/>
    </row>
    <row r="108" spans="1:9" s="1" customFormat="1" ht="18" hidden="1">
      <c r="A108" s="60"/>
      <c r="B108" s="63" t="s">
        <v>77</v>
      </c>
      <c r="C108" s="96"/>
      <c r="D108" s="62"/>
      <c r="E108" s="62"/>
      <c r="F108" s="62"/>
      <c r="G108" s="62"/>
      <c r="H108" s="62"/>
      <c r="I108" s="23"/>
    </row>
    <row r="109" spans="1:9" s="1" customFormat="1" ht="18" hidden="1">
      <c r="A109" s="60"/>
      <c r="B109" s="63" t="s">
        <v>78</v>
      </c>
      <c r="C109" s="96"/>
      <c r="D109" s="62"/>
      <c r="E109" s="62"/>
      <c r="F109" s="62"/>
      <c r="G109" s="62"/>
      <c r="H109" s="62"/>
      <c r="I109" s="23"/>
    </row>
    <row r="110" spans="1:9" s="1" customFormat="1" ht="18" hidden="1">
      <c r="A110" s="60"/>
      <c r="B110" s="59"/>
      <c r="C110" s="95"/>
      <c r="D110" s="62"/>
      <c r="E110" s="62"/>
      <c r="F110" s="62"/>
      <c r="G110" s="62"/>
      <c r="H110" s="62"/>
      <c r="I110" s="23"/>
    </row>
    <row r="111" spans="1:9" s="1" customFormat="1" ht="18">
      <c r="A111" s="60"/>
      <c r="B111" s="59"/>
      <c r="C111" s="95"/>
      <c r="D111" s="62"/>
      <c r="E111" s="62"/>
      <c r="F111" s="62"/>
      <c r="G111" s="62"/>
      <c r="H111" s="62"/>
      <c r="I111" s="23"/>
    </row>
    <row r="112" spans="1:9" s="1" customFormat="1" ht="18">
      <c r="A112" s="60"/>
      <c r="B112" s="63" t="s">
        <v>79</v>
      </c>
      <c r="C112" s="96"/>
      <c r="D112" s="62"/>
      <c r="E112" s="62"/>
      <c r="F112" s="116">
        <f>F97+F30-F93</f>
        <v>714.1999999999998</v>
      </c>
      <c r="G112" s="62"/>
      <c r="H112" s="116"/>
      <c r="I112" s="23"/>
    </row>
    <row r="113" spans="1:9" s="1" customFormat="1" ht="18">
      <c r="A113" s="60"/>
      <c r="B113" s="59"/>
      <c r="C113" s="95"/>
      <c r="D113" s="62"/>
      <c r="E113" s="62"/>
      <c r="F113" s="62"/>
      <c r="G113" s="62"/>
      <c r="H113" s="62"/>
      <c r="I113" s="23"/>
    </row>
    <row r="114" spans="1:9" s="1" customFormat="1" ht="18">
      <c r="A114" s="60"/>
      <c r="B114" s="59"/>
      <c r="C114" s="95"/>
      <c r="D114" s="62"/>
      <c r="E114" s="62"/>
      <c r="F114" s="62"/>
      <c r="G114" s="62"/>
      <c r="H114" s="62"/>
      <c r="I114" s="23"/>
    </row>
    <row r="115" spans="1:9" s="1" customFormat="1" ht="18">
      <c r="A115" s="60"/>
      <c r="B115" s="63" t="s">
        <v>80</v>
      </c>
      <c r="C115" s="96"/>
      <c r="D115" s="62"/>
      <c r="E115" s="62"/>
      <c r="F115" s="62"/>
      <c r="G115" s="62"/>
      <c r="H115" s="62"/>
      <c r="I115" s="23"/>
    </row>
    <row r="116" spans="1:9" s="1" customFormat="1" ht="18">
      <c r="A116" s="60"/>
      <c r="B116" s="63" t="s">
        <v>81</v>
      </c>
      <c r="C116" s="96"/>
      <c r="D116" s="62"/>
      <c r="E116" s="62"/>
      <c r="F116" s="62"/>
      <c r="G116" s="62"/>
      <c r="H116" s="62"/>
      <c r="I116" s="23"/>
    </row>
    <row r="117" spans="1:9" s="1" customFormat="1" ht="18">
      <c r="A117" s="60"/>
      <c r="B117" s="63" t="s">
        <v>82</v>
      </c>
      <c r="C117" s="96"/>
      <c r="D117" s="62"/>
      <c r="E117" s="62"/>
      <c r="F117" s="62"/>
      <c r="G117" s="62"/>
      <c r="H117" s="62"/>
      <c r="I117" s="23"/>
    </row>
  </sheetData>
  <sheetProtection/>
  <mergeCells count="17">
    <mergeCell ref="A32:H32"/>
    <mergeCell ref="G33:G34"/>
    <mergeCell ref="E33:E34"/>
    <mergeCell ref="F33:F34"/>
    <mergeCell ref="A33:A34"/>
    <mergeCell ref="B33:B34"/>
    <mergeCell ref="D33:D34"/>
    <mergeCell ref="H33:H34"/>
    <mergeCell ref="C33:C34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9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28125" style="59" customWidth="1"/>
    <col min="2" max="2" width="37.8515625" style="59" customWidth="1"/>
    <col min="3" max="3" width="11.57421875" style="95" hidden="1" customWidth="1"/>
    <col min="4" max="4" width="13.00390625" style="129" customWidth="1"/>
    <col min="5" max="5" width="10.7109375" style="129" customWidth="1"/>
    <col min="6" max="6" width="13.421875" style="129" customWidth="1"/>
    <col min="7" max="7" width="13.140625" style="129" customWidth="1"/>
    <col min="8" max="8" width="12.57421875" style="62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206" t="s">
        <v>664</v>
      </c>
      <c r="B1" s="206"/>
      <c r="C1" s="206"/>
      <c r="D1" s="206"/>
      <c r="E1" s="206"/>
      <c r="F1" s="206"/>
      <c r="G1" s="206"/>
      <c r="H1" s="206"/>
      <c r="I1" s="30"/>
    </row>
    <row r="2" spans="1:8" ht="12.75" customHeight="1">
      <c r="A2" s="183"/>
      <c r="B2" s="205" t="s">
        <v>2</v>
      </c>
      <c r="C2" s="229"/>
      <c r="D2" s="205" t="s">
        <v>3</v>
      </c>
      <c r="E2" s="197" t="s">
        <v>633</v>
      </c>
      <c r="F2" s="205" t="s">
        <v>4</v>
      </c>
      <c r="G2" s="197" t="s">
        <v>262</v>
      </c>
      <c r="H2" s="197" t="s">
        <v>634</v>
      </c>
    </row>
    <row r="3" spans="1:8" ht="28.5" customHeight="1">
      <c r="A3" s="183"/>
      <c r="B3" s="205"/>
      <c r="C3" s="230"/>
      <c r="D3" s="205"/>
      <c r="E3" s="198"/>
      <c r="F3" s="205"/>
      <c r="G3" s="198"/>
      <c r="H3" s="198"/>
    </row>
    <row r="4" spans="1:8" ht="18.75">
      <c r="A4" s="183"/>
      <c r="B4" s="188" t="s">
        <v>69</v>
      </c>
      <c r="C4" s="84"/>
      <c r="D4" s="119">
        <f>D5+D6+D7+D8+D9+D10+D11+D12+D13+D14+D15+D16+D17+D18+D19</f>
        <v>4625</v>
      </c>
      <c r="E4" s="119">
        <f>E5+E6+E7+E8+E9+E10+E11+E12+E13+E14+E15+E16+E17+E18+E19</f>
        <v>1982</v>
      </c>
      <c r="F4" s="119">
        <f>F5+F6+F7+F8+F9+F10+F11+F12+F13+F14+F15+F16+F17+F18+F19+F21+F20</f>
        <v>2623.7000000000003</v>
      </c>
      <c r="G4" s="120">
        <f>F4/D4</f>
        <v>0.5672864864864865</v>
      </c>
      <c r="H4" s="37">
        <f>F4/E4</f>
        <v>1.323763874873865</v>
      </c>
    </row>
    <row r="5" spans="1:8" ht="18.75">
      <c r="A5" s="183"/>
      <c r="B5" s="184" t="s">
        <v>314</v>
      </c>
      <c r="C5" s="85"/>
      <c r="D5" s="121">
        <v>117</v>
      </c>
      <c r="E5" s="121">
        <v>60</v>
      </c>
      <c r="F5" s="121">
        <v>60.4</v>
      </c>
      <c r="G5" s="120">
        <f aca="true" t="shared" si="0" ref="G5:G27">F5/D5</f>
        <v>0.5162393162393162</v>
      </c>
      <c r="H5" s="37">
        <f aca="true" t="shared" si="1" ref="H5:H28">F5/E5</f>
        <v>1.0066666666666666</v>
      </c>
    </row>
    <row r="6" spans="1:8" ht="18.75" hidden="1">
      <c r="A6" s="183"/>
      <c r="B6" s="184" t="s">
        <v>178</v>
      </c>
      <c r="C6" s="85"/>
      <c r="D6" s="121">
        <v>0</v>
      </c>
      <c r="E6" s="121">
        <v>0</v>
      </c>
      <c r="F6" s="121">
        <v>0</v>
      </c>
      <c r="G6" s="120" t="e">
        <f t="shared" si="0"/>
        <v>#DIV/0!</v>
      </c>
      <c r="H6" s="37" t="e">
        <f t="shared" si="1"/>
        <v>#DIV/0!</v>
      </c>
    </row>
    <row r="7" spans="1:8" ht="18.75">
      <c r="A7" s="183"/>
      <c r="B7" s="184" t="s">
        <v>6</v>
      </c>
      <c r="C7" s="85"/>
      <c r="D7" s="121">
        <v>1940</v>
      </c>
      <c r="E7" s="121">
        <v>1525</v>
      </c>
      <c r="F7" s="121">
        <v>2015.7</v>
      </c>
      <c r="G7" s="120">
        <f t="shared" si="0"/>
        <v>1.039020618556701</v>
      </c>
      <c r="H7" s="37">
        <f t="shared" si="1"/>
        <v>1.3217704918032787</v>
      </c>
    </row>
    <row r="8" spans="1:8" ht="18.75">
      <c r="A8" s="183"/>
      <c r="B8" s="184" t="s">
        <v>325</v>
      </c>
      <c r="C8" s="85"/>
      <c r="D8" s="121">
        <v>276</v>
      </c>
      <c r="E8" s="121">
        <v>90</v>
      </c>
      <c r="F8" s="121">
        <v>77.4</v>
      </c>
      <c r="G8" s="120">
        <f t="shared" si="0"/>
        <v>0.2804347826086957</v>
      </c>
      <c r="H8" s="37">
        <f t="shared" si="1"/>
        <v>0.8600000000000001</v>
      </c>
    </row>
    <row r="9" spans="1:8" ht="18.75">
      <c r="A9" s="183"/>
      <c r="B9" s="184" t="s">
        <v>8</v>
      </c>
      <c r="C9" s="85"/>
      <c r="D9" s="121">
        <v>2272</v>
      </c>
      <c r="E9" s="121">
        <v>295</v>
      </c>
      <c r="F9" s="121">
        <v>460.9</v>
      </c>
      <c r="G9" s="120">
        <f t="shared" si="0"/>
        <v>0.20286091549295773</v>
      </c>
      <c r="H9" s="37">
        <f t="shared" si="1"/>
        <v>1.562372881355932</v>
      </c>
    </row>
    <row r="10" spans="1:8" ht="18.75">
      <c r="A10" s="183"/>
      <c r="B10" s="184" t="s">
        <v>317</v>
      </c>
      <c r="C10" s="85"/>
      <c r="D10" s="121">
        <v>15</v>
      </c>
      <c r="E10" s="121">
        <v>9</v>
      </c>
      <c r="F10" s="121">
        <v>9.3</v>
      </c>
      <c r="G10" s="120">
        <f t="shared" si="0"/>
        <v>0.62</v>
      </c>
      <c r="H10" s="37">
        <f t="shared" si="1"/>
        <v>1.0333333333333334</v>
      </c>
    </row>
    <row r="11" spans="1:8" ht="31.5" hidden="1">
      <c r="A11" s="183"/>
      <c r="B11" s="184" t="s">
        <v>9</v>
      </c>
      <c r="C11" s="85"/>
      <c r="D11" s="121">
        <v>0</v>
      </c>
      <c r="E11" s="121">
        <v>0</v>
      </c>
      <c r="F11" s="121">
        <v>0</v>
      </c>
      <c r="G11" s="120" t="e">
        <f t="shared" si="0"/>
        <v>#DIV/0!</v>
      </c>
      <c r="H11" s="37" t="e">
        <f t="shared" si="1"/>
        <v>#DIV/0!</v>
      </c>
    </row>
    <row r="12" spans="1:8" ht="18.75" hidden="1">
      <c r="A12" s="183"/>
      <c r="B12" s="184" t="s">
        <v>10</v>
      </c>
      <c r="C12" s="85"/>
      <c r="D12" s="121">
        <v>0</v>
      </c>
      <c r="E12" s="121">
        <v>0</v>
      </c>
      <c r="F12" s="121">
        <v>0</v>
      </c>
      <c r="G12" s="120" t="e">
        <f t="shared" si="0"/>
        <v>#DIV/0!</v>
      </c>
      <c r="H12" s="37" t="e">
        <f t="shared" si="1"/>
        <v>#DIV/0!</v>
      </c>
    </row>
    <row r="13" spans="1:8" ht="30.75" customHeight="1">
      <c r="A13" s="183"/>
      <c r="B13" s="184" t="s">
        <v>309</v>
      </c>
      <c r="C13" s="85"/>
      <c r="D13" s="121">
        <v>5</v>
      </c>
      <c r="E13" s="121">
        <v>3</v>
      </c>
      <c r="F13" s="121">
        <v>0</v>
      </c>
      <c r="G13" s="120">
        <f t="shared" si="0"/>
        <v>0</v>
      </c>
      <c r="H13" s="37">
        <f t="shared" si="1"/>
        <v>0</v>
      </c>
    </row>
    <row r="14" spans="1:8" ht="18.75" hidden="1">
      <c r="A14" s="183"/>
      <c r="B14" s="184" t="s">
        <v>13</v>
      </c>
      <c r="C14" s="85"/>
      <c r="D14" s="121">
        <v>0</v>
      </c>
      <c r="E14" s="121">
        <v>0</v>
      </c>
      <c r="F14" s="121">
        <v>0</v>
      </c>
      <c r="G14" s="120" t="e">
        <f t="shared" si="0"/>
        <v>#DIV/0!</v>
      </c>
      <c r="H14" s="37" t="e">
        <f t="shared" si="1"/>
        <v>#DIV/0!</v>
      </c>
    </row>
    <row r="15" spans="1:8" ht="18.75" hidden="1">
      <c r="A15" s="183"/>
      <c r="B15" s="184" t="s">
        <v>14</v>
      </c>
      <c r="C15" s="85"/>
      <c r="D15" s="121">
        <v>0</v>
      </c>
      <c r="E15" s="121">
        <v>0</v>
      </c>
      <c r="F15" s="121">
        <v>0</v>
      </c>
      <c r="G15" s="120" t="e">
        <f t="shared" si="0"/>
        <v>#DIV/0!</v>
      </c>
      <c r="H15" s="37" t="e">
        <f t="shared" si="1"/>
        <v>#DIV/0!</v>
      </c>
    </row>
    <row r="16" spans="1:8" ht="31.5" hidden="1">
      <c r="A16" s="183"/>
      <c r="B16" s="184" t="s">
        <v>15</v>
      </c>
      <c r="C16" s="85"/>
      <c r="D16" s="121">
        <v>0</v>
      </c>
      <c r="E16" s="121">
        <v>0</v>
      </c>
      <c r="F16" s="121">
        <v>0</v>
      </c>
      <c r="G16" s="120" t="e">
        <f t="shared" si="0"/>
        <v>#DIV/0!</v>
      </c>
      <c r="H16" s="37" t="e">
        <f t="shared" si="1"/>
        <v>#DIV/0!</v>
      </c>
    </row>
    <row r="17" spans="1:8" ht="31.5" hidden="1">
      <c r="A17" s="183"/>
      <c r="B17" s="184" t="s">
        <v>187</v>
      </c>
      <c r="C17" s="85"/>
      <c r="D17" s="121">
        <v>0</v>
      </c>
      <c r="E17" s="121">
        <v>0</v>
      </c>
      <c r="F17" s="121">
        <v>0</v>
      </c>
      <c r="G17" s="120" t="e">
        <f t="shared" si="0"/>
        <v>#DIV/0!</v>
      </c>
      <c r="H17" s="37" t="e">
        <f t="shared" si="1"/>
        <v>#DIV/0!</v>
      </c>
    </row>
    <row r="18" spans="1:8" ht="18.75" hidden="1">
      <c r="A18" s="183"/>
      <c r="B18" s="184" t="s">
        <v>100</v>
      </c>
      <c r="C18" s="85"/>
      <c r="D18" s="121">
        <v>0</v>
      </c>
      <c r="E18" s="121">
        <v>0</v>
      </c>
      <c r="F18" s="121">
        <v>0</v>
      </c>
      <c r="G18" s="120" t="e">
        <f t="shared" si="0"/>
        <v>#DIV/0!</v>
      </c>
      <c r="H18" s="37" t="e">
        <f t="shared" si="1"/>
        <v>#DIV/0!</v>
      </c>
    </row>
    <row r="19" spans="1:8" ht="18.75" hidden="1">
      <c r="A19" s="183"/>
      <c r="B19" s="184" t="s">
        <v>18</v>
      </c>
      <c r="C19" s="85"/>
      <c r="D19" s="121">
        <v>0</v>
      </c>
      <c r="E19" s="121">
        <v>0</v>
      </c>
      <c r="F19" s="121">
        <v>0</v>
      </c>
      <c r="G19" s="120" t="e">
        <f t="shared" si="0"/>
        <v>#DIV/0!</v>
      </c>
      <c r="H19" s="37" t="e">
        <f t="shared" si="1"/>
        <v>#DIV/0!</v>
      </c>
    </row>
    <row r="20" spans="1:8" ht="33.75" customHeight="1" hidden="1">
      <c r="A20" s="183"/>
      <c r="B20" s="184" t="s">
        <v>313</v>
      </c>
      <c r="C20" s="85"/>
      <c r="D20" s="121">
        <v>0</v>
      </c>
      <c r="E20" s="121">
        <v>0</v>
      </c>
      <c r="F20" s="121">
        <v>0</v>
      </c>
      <c r="G20" s="120" t="e">
        <f t="shared" si="0"/>
        <v>#DIV/0!</v>
      </c>
      <c r="H20" s="37" t="e">
        <f t="shared" si="1"/>
        <v>#DIV/0!</v>
      </c>
    </row>
    <row r="21" spans="1:8" ht="18.75" hidden="1">
      <c r="A21" s="183"/>
      <c r="B21" s="184" t="s">
        <v>283</v>
      </c>
      <c r="C21" s="85"/>
      <c r="D21" s="121">
        <v>0</v>
      </c>
      <c r="E21" s="121">
        <v>0</v>
      </c>
      <c r="F21" s="121">
        <v>0</v>
      </c>
      <c r="G21" s="120" t="e">
        <f t="shared" si="0"/>
        <v>#DIV/0!</v>
      </c>
      <c r="H21" s="37" t="e">
        <f t="shared" si="1"/>
        <v>#DIV/0!</v>
      </c>
    </row>
    <row r="22" spans="1:8" ht="31.5">
      <c r="A22" s="183"/>
      <c r="B22" s="188" t="s">
        <v>68</v>
      </c>
      <c r="C22" s="86"/>
      <c r="D22" s="121">
        <f>D23+D25+D24</f>
        <v>328.4</v>
      </c>
      <c r="E22" s="121">
        <f>E23+E25+E24</f>
        <v>246.3</v>
      </c>
      <c r="F22" s="121">
        <f>F23+F25+F24</f>
        <v>196.39999999999998</v>
      </c>
      <c r="G22" s="120">
        <f t="shared" si="0"/>
        <v>0.5980511571254568</v>
      </c>
      <c r="H22" s="37">
        <f t="shared" si="1"/>
        <v>0.7974015428339423</v>
      </c>
    </row>
    <row r="23" spans="1:8" ht="18.75">
      <c r="A23" s="183"/>
      <c r="B23" s="184" t="s">
        <v>20</v>
      </c>
      <c r="C23" s="85"/>
      <c r="D23" s="121">
        <v>121.1</v>
      </c>
      <c r="E23" s="121">
        <v>90.8</v>
      </c>
      <c r="F23" s="121">
        <v>77.3</v>
      </c>
      <c r="G23" s="120">
        <f t="shared" si="0"/>
        <v>0.6383154417836499</v>
      </c>
      <c r="H23" s="37">
        <f t="shared" si="1"/>
        <v>0.8513215859030837</v>
      </c>
    </row>
    <row r="24" spans="1:8" ht="84" customHeight="1" hidden="1">
      <c r="A24" s="183"/>
      <c r="B24" s="184" t="s">
        <v>449</v>
      </c>
      <c r="C24" s="85"/>
      <c r="D24" s="35">
        <v>0</v>
      </c>
      <c r="E24" s="122">
        <v>0</v>
      </c>
      <c r="F24" s="123">
        <v>0</v>
      </c>
      <c r="G24" s="120" t="e">
        <f t="shared" si="0"/>
        <v>#DIV/0!</v>
      </c>
      <c r="H24" s="37" t="e">
        <f t="shared" si="1"/>
        <v>#DIV/0!</v>
      </c>
    </row>
    <row r="25" spans="1:8" ht="18.75">
      <c r="A25" s="183"/>
      <c r="B25" s="184" t="s">
        <v>86</v>
      </c>
      <c r="C25" s="85"/>
      <c r="D25" s="121">
        <v>207.3</v>
      </c>
      <c r="E25" s="121">
        <v>155.5</v>
      </c>
      <c r="F25" s="121">
        <v>119.1</v>
      </c>
      <c r="G25" s="120">
        <f t="shared" si="0"/>
        <v>0.5745296671490593</v>
      </c>
      <c r="H25" s="37">
        <f t="shared" si="1"/>
        <v>0.7659163987138263</v>
      </c>
    </row>
    <row r="26" spans="1:8" ht="31.5" hidden="1">
      <c r="A26" s="183"/>
      <c r="B26" s="184" t="s">
        <v>487</v>
      </c>
      <c r="C26" s="85"/>
      <c r="D26" s="121">
        <v>0</v>
      </c>
      <c r="E26" s="121">
        <v>0</v>
      </c>
      <c r="F26" s="121">
        <v>0</v>
      </c>
      <c r="G26" s="120" t="e">
        <f t="shared" si="0"/>
        <v>#DIV/0!</v>
      </c>
      <c r="H26" s="37" t="e">
        <f t="shared" si="1"/>
        <v>#DIV/0!</v>
      </c>
    </row>
    <row r="27" spans="1:8" ht="18.75">
      <c r="A27" s="183"/>
      <c r="B27" s="184" t="s">
        <v>23</v>
      </c>
      <c r="C27" s="105"/>
      <c r="D27" s="121">
        <f>D4+D22</f>
        <v>4953.4</v>
      </c>
      <c r="E27" s="121">
        <f>E4+E22</f>
        <v>2228.3</v>
      </c>
      <c r="F27" s="121">
        <f>F4+F22</f>
        <v>2820.1000000000004</v>
      </c>
      <c r="G27" s="120">
        <f t="shared" si="0"/>
        <v>0.5693261194331167</v>
      </c>
      <c r="H27" s="37">
        <f t="shared" si="1"/>
        <v>1.2655836287752995</v>
      </c>
    </row>
    <row r="28" spans="1:8" ht="18.75" hidden="1">
      <c r="A28" s="183"/>
      <c r="B28" s="184" t="s">
        <v>92</v>
      </c>
      <c r="C28" s="85"/>
      <c r="D28" s="121">
        <f>D4</f>
        <v>4625</v>
      </c>
      <c r="E28" s="121">
        <f>E4</f>
        <v>1982</v>
      </c>
      <c r="F28" s="121">
        <f>F4</f>
        <v>2623.7000000000003</v>
      </c>
      <c r="G28" s="120">
        <f>F28/D28</f>
        <v>0.5672864864864865</v>
      </c>
      <c r="H28" s="37">
        <f t="shared" si="1"/>
        <v>1.323763874873865</v>
      </c>
    </row>
    <row r="29" spans="1:8" ht="12.75">
      <c r="A29" s="202"/>
      <c r="B29" s="215"/>
      <c r="C29" s="215"/>
      <c r="D29" s="215"/>
      <c r="E29" s="215"/>
      <c r="F29" s="215"/>
      <c r="G29" s="215"/>
      <c r="H29" s="216"/>
    </row>
    <row r="30" spans="1:8" ht="17.25" customHeight="1">
      <c r="A30" s="208" t="s">
        <v>133</v>
      </c>
      <c r="B30" s="226" t="s">
        <v>24</v>
      </c>
      <c r="C30" s="223" t="s">
        <v>155</v>
      </c>
      <c r="D30" s="195" t="s">
        <v>3</v>
      </c>
      <c r="E30" s="200" t="s">
        <v>633</v>
      </c>
      <c r="F30" s="195" t="s">
        <v>4</v>
      </c>
      <c r="G30" s="200" t="s">
        <v>262</v>
      </c>
      <c r="H30" s="200" t="s">
        <v>634</v>
      </c>
    </row>
    <row r="31" spans="1:8" ht="44.25" customHeight="1">
      <c r="A31" s="208"/>
      <c r="B31" s="226"/>
      <c r="C31" s="224"/>
      <c r="D31" s="195"/>
      <c r="E31" s="201"/>
      <c r="F31" s="195"/>
      <c r="G31" s="201"/>
      <c r="H31" s="201"/>
    </row>
    <row r="32" spans="1:8" ht="30.75" customHeight="1">
      <c r="A32" s="38" t="s">
        <v>56</v>
      </c>
      <c r="B32" s="188" t="s">
        <v>25</v>
      </c>
      <c r="C32" s="86"/>
      <c r="D32" s="119">
        <f>D33+D36+D37+D34</f>
        <v>3016.6</v>
      </c>
      <c r="E32" s="119">
        <f>E33+E36+E37+E34</f>
        <v>2380.4</v>
      </c>
      <c r="F32" s="119">
        <f>F33+F36+F37+F34</f>
        <v>1848.8</v>
      </c>
      <c r="G32" s="120">
        <f>F32/D32</f>
        <v>0.6128754226612743</v>
      </c>
      <c r="H32" s="37">
        <f>F32/E32</f>
        <v>0.7766761888758191</v>
      </c>
    </row>
    <row r="33" spans="1:8" ht="100.5" customHeight="1">
      <c r="A33" s="187" t="s">
        <v>59</v>
      </c>
      <c r="B33" s="184" t="s">
        <v>136</v>
      </c>
      <c r="C33" s="85" t="s">
        <v>59</v>
      </c>
      <c r="D33" s="121">
        <v>2919.9</v>
      </c>
      <c r="E33" s="121">
        <v>2329.6</v>
      </c>
      <c r="F33" s="121">
        <v>1837.1</v>
      </c>
      <c r="G33" s="120">
        <f aca="true" t="shared" si="2" ref="G33:G96">F33/D33</f>
        <v>0.6291653823761088</v>
      </c>
      <c r="H33" s="37">
        <f aca="true" t="shared" si="3" ref="H33:H96">F33/E33</f>
        <v>0.7885903159340659</v>
      </c>
    </row>
    <row r="34" spans="1:8" ht="36.75" customHeight="1" hidden="1">
      <c r="A34" s="187" t="s">
        <v>157</v>
      </c>
      <c r="B34" s="184" t="s">
        <v>261</v>
      </c>
      <c r="C34" s="85" t="s">
        <v>157</v>
      </c>
      <c r="D34" s="121">
        <f>D35</f>
        <v>0</v>
      </c>
      <c r="E34" s="121">
        <f>E35</f>
        <v>0</v>
      </c>
      <c r="F34" s="121">
        <f>F35</f>
        <v>0</v>
      </c>
      <c r="G34" s="120" t="e">
        <f t="shared" si="2"/>
        <v>#DIV/0!</v>
      </c>
      <c r="H34" s="37" t="e">
        <f t="shared" si="3"/>
        <v>#DIV/0!</v>
      </c>
    </row>
    <row r="35" spans="1:8" ht="50.25" customHeight="1" hidden="1">
      <c r="A35" s="187"/>
      <c r="B35" s="184" t="s">
        <v>289</v>
      </c>
      <c r="C35" s="85" t="s">
        <v>288</v>
      </c>
      <c r="D35" s="121">
        <v>0</v>
      </c>
      <c r="E35" s="121">
        <v>0</v>
      </c>
      <c r="F35" s="121">
        <v>0</v>
      </c>
      <c r="G35" s="120" t="e">
        <f t="shared" si="2"/>
        <v>#DIV/0!</v>
      </c>
      <c r="H35" s="37" t="e">
        <f t="shared" si="3"/>
        <v>#DIV/0!</v>
      </c>
    </row>
    <row r="36" spans="1:8" ht="24.75" customHeight="1">
      <c r="A36" s="187" t="s">
        <v>61</v>
      </c>
      <c r="B36" s="184" t="s">
        <v>27</v>
      </c>
      <c r="C36" s="85" t="s">
        <v>61</v>
      </c>
      <c r="D36" s="121">
        <v>20</v>
      </c>
      <c r="E36" s="121">
        <v>0</v>
      </c>
      <c r="F36" s="121">
        <v>0</v>
      </c>
      <c r="G36" s="120">
        <f t="shared" si="2"/>
        <v>0</v>
      </c>
      <c r="H36" s="37">
        <v>0</v>
      </c>
    </row>
    <row r="37" spans="1:8" ht="31.5">
      <c r="A37" s="187" t="s">
        <v>110</v>
      </c>
      <c r="B37" s="184" t="s">
        <v>107</v>
      </c>
      <c r="C37" s="85"/>
      <c r="D37" s="121">
        <f>D38+D39+D40+D41</f>
        <v>76.7</v>
      </c>
      <c r="E37" s="121">
        <f>E38+E39+E40+E41</f>
        <v>50.8</v>
      </c>
      <c r="F37" s="121">
        <f>F38+F39+F40+F41</f>
        <v>11.7</v>
      </c>
      <c r="G37" s="120">
        <f t="shared" si="2"/>
        <v>0.15254237288135591</v>
      </c>
      <c r="H37" s="37">
        <f t="shared" si="3"/>
        <v>0.23031496062992127</v>
      </c>
    </row>
    <row r="38" spans="1:9" s="8" customFormat="1" ht="31.5">
      <c r="A38" s="40"/>
      <c r="B38" s="41" t="s">
        <v>96</v>
      </c>
      <c r="C38" s="89" t="s">
        <v>162</v>
      </c>
      <c r="D38" s="124">
        <v>4.7</v>
      </c>
      <c r="E38" s="124">
        <v>2.5</v>
      </c>
      <c r="F38" s="124">
        <v>1.7</v>
      </c>
      <c r="G38" s="120">
        <f t="shared" si="2"/>
        <v>0.36170212765957444</v>
      </c>
      <c r="H38" s="37">
        <f t="shared" si="3"/>
        <v>0.6799999999999999</v>
      </c>
      <c r="I38" s="27"/>
    </row>
    <row r="39" spans="1:9" s="8" customFormat="1" ht="53.25" customHeight="1">
      <c r="A39" s="40"/>
      <c r="B39" s="41" t="s">
        <v>160</v>
      </c>
      <c r="C39" s="89" t="s">
        <v>201</v>
      </c>
      <c r="D39" s="124">
        <v>40</v>
      </c>
      <c r="E39" s="124">
        <v>21</v>
      </c>
      <c r="F39" s="124">
        <v>10</v>
      </c>
      <c r="G39" s="120">
        <f t="shared" si="2"/>
        <v>0.25</v>
      </c>
      <c r="H39" s="37">
        <f t="shared" si="3"/>
        <v>0.47619047619047616</v>
      </c>
      <c r="I39" s="27"/>
    </row>
    <row r="40" spans="1:9" s="8" customFormat="1" ht="51" customHeight="1">
      <c r="A40" s="40"/>
      <c r="B40" s="41" t="s">
        <v>254</v>
      </c>
      <c r="C40" s="89" t="s">
        <v>253</v>
      </c>
      <c r="D40" s="124">
        <v>32</v>
      </c>
      <c r="E40" s="124">
        <v>27.3</v>
      </c>
      <c r="F40" s="124">
        <v>0</v>
      </c>
      <c r="G40" s="120">
        <f t="shared" si="2"/>
        <v>0</v>
      </c>
      <c r="H40" s="37">
        <f t="shared" si="3"/>
        <v>0</v>
      </c>
      <c r="I40" s="27"/>
    </row>
    <row r="41" spans="1:9" s="8" customFormat="1" ht="51" customHeight="1" hidden="1">
      <c r="A41" s="40"/>
      <c r="B41" s="41" t="s">
        <v>276</v>
      </c>
      <c r="C41" s="89" t="s">
        <v>229</v>
      </c>
      <c r="D41" s="34">
        <v>0</v>
      </c>
      <c r="E41" s="125">
        <v>0</v>
      </c>
      <c r="F41" s="124">
        <v>0</v>
      </c>
      <c r="G41" s="120" t="e">
        <f t="shared" si="2"/>
        <v>#DIV/0!</v>
      </c>
      <c r="H41" s="37" t="e">
        <f t="shared" si="3"/>
        <v>#DIV/0!</v>
      </c>
      <c r="I41" s="27"/>
    </row>
    <row r="42" spans="1:8" ht="25.5" customHeight="1">
      <c r="A42" s="38" t="s">
        <v>93</v>
      </c>
      <c r="B42" s="188" t="s">
        <v>88</v>
      </c>
      <c r="C42" s="86"/>
      <c r="D42" s="119">
        <f>D43</f>
        <v>207.3</v>
      </c>
      <c r="E42" s="119">
        <f>E43</f>
        <v>155.5</v>
      </c>
      <c r="F42" s="119">
        <f>F43</f>
        <v>119.1</v>
      </c>
      <c r="G42" s="120">
        <f t="shared" si="2"/>
        <v>0.5745296671490593</v>
      </c>
      <c r="H42" s="37">
        <f t="shared" si="3"/>
        <v>0.7659163987138263</v>
      </c>
    </row>
    <row r="43" spans="1:8" ht="47.25">
      <c r="A43" s="187" t="s">
        <v>94</v>
      </c>
      <c r="B43" s="184" t="s">
        <v>140</v>
      </c>
      <c r="C43" s="85" t="s">
        <v>471</v>
      </c>
      <c r="D43" s="121">
        <v>207.3</v>
      </c>
      <c r="E43" s="121">
        <v>155.5</v>
      </c>
      <c r="F43" s="121">
        <v>119.1</v>
      </c>
      <c r="G43" s="120">
        <f t="shared" si="2"/>
        <v>0.5745296671490593</v>
      </c>
      <c r="H43" s="37">
        <f t="shared" si="3"/>
        <v>0.7659163987138263</v>
      </c>
    </row>
    <row r="44" spans="1:8" ht="31.5">
      <c r="A44" s="38" t="s">
        <v>62</v>
      </c>
      <c r="B44" s="188" t="s">
        <v>30</v>
      </c>
      <c r="C44" s="86"/>
      <c r="D44" s="119">
        <f>D45+D51</f>
        <v>156.5</v>
      </c>
      <c r="E44" s="119">
        <f>E45+E51</f>
        <v>156.5</v>
      </c>
      <c r="F44" s="119">
        <f>F45+F51</f>
        <v>0</v>
      </c>
      <c r="G44" s="120">
        <f t="shared" si="2"/>
        <v>0</v>
      </c>
      <c r="H44" s="37">
        <f t="shared" si="3"/>
        <v>0</v>
      </c>
    </row>
    <row r="45" spans="1:8" ht="31.5">
      <c r="A45" s="187" t="s">
        <v>95</v>
      </c>
      <c r="B45" s="184" t="s">
        <v>90</v>
      </c>
      <c r="C45" s="85"/>
      <c r="D45" s="121">
        <f>D46</f>
        <v>134.5</v>
      </c>
      <c r="E45" s="121">
        <f>E46</f>
        <v>134.5</v>
      </c>
      <c r="F45" s="121">
        <f>F46</f>
        <v>0</v>
      </c>
      <c r="G45" s="120">
        <f t="shared" si="2"/>
        <v>0</v>
      </c>
      <c r="H45" s="37">
        <f t="shared" si="3"/>
        <v>0</v>
      </c>
    </row>
    <row r="46" spans="1:9" s="8" customFormat="1" ht="78.75">
      <c r="A46" s="40"/>
      <c r="B46" s="41" t="s">
        <v>590</v>
      </c>
      <c r="C46" s="89" t="s">
        <v>279</v>
      </c>
      <c r="D46" s="124">
        <f>D47+D48+D49+D50</f>
        <v>134.5</v>
      </c>
      <c r="E46" s="124">
        <f>E47+E48+E49+E50</f>
        <v>134.5</v>
      </c>
      <c r="F46" s="124">
        <f>F47+F48+F49+F50</f>
        <v>0</v>
      </c>
      <c r="G46" s="120">
        <f t="shared" si="2"/>
        <v>0</v>
      </c>
      <c r="H46" s="37">
        <f t="shared" si="3"/>
        <v>0</v>
      </c>
      <c r="I46" s="27"/>
    </row>
    <row r="47" spans="1:9" s="8" customFormat="1" ht="63">
      <c r="A47" s="40"/>
      <c r="B47" s="41" t="s">
        <v>625</v>
      </c>
      <c r="C47" s="163" t="s">
        <v>621</v>
      </c>
      <c r="D47" s="175">
        <v>1.5</v>
      </c>
      <c r="E47" s="124">
        <v>1.5</v>
      </c>
      <c r="F47" s="175">
        <v>0</v>
      </c>
      <c r="G47" s="120">
        <f t="shared" si="2"/>
        <v>0</v>
      </c>
      <c r="H47" s="37">
        <f t="shared" si="3"/>
        <v>0</v>
      </c>
      <c r="I47" s="27"/>
    </row>
    <row r="48" spans="1:9" s="8" customFormat="1" ht="31.5">
      <c r="A48" s="40"/>
      <c r="B48" s="41" t="s">
        <v>626</v>
      </c>
      <c r="C48" s="163" t="s">
        <v>622</v>
      </c>
      <c r="D48" s="34">
        <v>118</v>
      </c>
      <c r="E48" s="124">
        <v>118</v>
      </c>
      <c r="F48" s="34">
        <v>0</v>
      </c>
      <c r="G48" s="120">
        <f t="shared" si="2"/>
        <v>0</v>
      </c>
      <c r="H48" s="37">
        <f t="shared" si="3"/>
        <v>0</v>
      </c>
      <c r="I48" s="27"/>
    </row>
    <row r="49" spans="1:9" s="8" customFormat="1" ht="31.5">
      <c r="A49" s="40"/>
      <c r="B49" s="41" t="s">
        <v>627</v>
      </c>
      <c r="C49" s="163" t="s">
        <v>623</v>
      </c>
      <c r="D49" s="34">
        <v>10</v>
      </c>
      <c r="E49" s="34">
        <v>10</v>
      </c>
      <c r="F49" s="34">
        <v>0</v>
      </c>
      <c r="G49" s="120">
        <f t="shared" si="2"/>
        <v>0</v>
      </c>
      <c r="H49" s="37">
        <f t="shared" si="3"/>
        <v>0</v>
      </c>
      <c r="I49" s="27"/>
    </row>
    <row r="50" spans="1:9" s="8" customFormat="1" ht="39" customHeight="1">
      <c r="A50" s="40"/>
      <c r="B50" s="41" t="s">
        <v>628</v>
      </c>
      <c r="C50" s="163" t="s">
        <v>624</v>
      </c>
      <c r="D50" s="34">
        <v>5</v>
      </c>
      <c r="E50" s="124">
        <v>5</v>
      </c>
      <c r="F50" s="34">
        <v>0</v>
      </c>
      <c r="G50" s="120">
        <f t="shared" si="2"/>
        <v>0</v>
      </c>
      <c r="H50" s="37">
        <f t="shared" si="3"/>
        <v>0</v>
      </c>
      <c r="I50" s="27"/>
    </row>
    <row r="51" spans="1:9" s="8" customFormat="1" ht="50.25" customHeight="1">
      <c r="A51" s="40" t="s">
        <v>132</v>
      </c>
      <c r="B51" s="184" t="s">
        <v>142</v>
      </c>
      <c r="C51" s="161"/>
      <c r="D51" s="34">
        <f>D52</f>
        <v>22</v>
      </c>
      <c r="E51" s="34">
        <f>E52</f>
        <v>22</v>
      </c>
      <c r="F51" s="34">
        <f>F52</f>
        <v>0</v>
      </c>
      <c r="G51" s="120">
        <f t="shared" si="2"/>
        <v>0</v>
      </c>
      <c r="H51" s="37">
        <f t="shared" si="3"/>
        <v>0</v>
      </c>
      <c r="I51" s="27"/>
    </row>
    <row r="52" spans="1:9" s="8" customFormat="1" ht="36" customHeight="1">
      <c r="A52" s="40"/>
      <c r="B52" s="184" t="s">
        <v>276</v>
      </c>
      <c r="C52" s="161">
        <v>9140008600</v>
      </c>
      <c r="D52" s="34">
        <v>22</v>
      </c>
      <c r="E52" s="124">
        <v>22</v>
      </c>
      <c r="F52" s="34">
        <v>0</v>
      </c>
      <c r="G52" s="120">
        <f t="shared" si="2"/>
        <v>0</v>
      </c>
      <c r="H52" s="37">
        <f t="shared" si="3"/>
        <v>0</v>
      </c>
      <c r="I52" s="27"/>
    </row>
    <row r="53" spans="1:9" s="8" customFormat="1" ht="31.5">
      <c r="A53" s="38" t="s">
        <v>63</v>
      </c>
      <c r="B53" s="188" t="s">
        <v>31</v>
      </c>
      <c r="C53" s="86"/>
      <c r="D53" s="119">
        <f>D54</f>
        <v>93</v>
      </c>
      <c r="E53" s="119">
        <f>E54</f>
        <v>77.1</v>
      </c>
      <c r="F53" s="119">
        <f>F54</f>
        <v>0</v>
      </c>
      <c r="G53" s="120">
        <f t="shared" si="2"/>
        <v>0</v>
      </c>
      <c r="H53" s="37">
        <f t="shared" si="3"/>
        <v>0</v>
      </c>
      <c r="I53" s="27"/>
    </row>
    <row r="54" spans="1:9" s="8" customFormat="1" ht="31.5" customHeight="1">
      <c r="A54" s="185" t="s">
        <v>64</v>
      </c>
      <c r="B54" s="57" t="s">
        <v>105</v>
      </c>
      <c r="C54" s="85"/>
      <c r="D54" s="121">
        <f>D55+D56</f>
        <v>93</v>
      </c>
      <c r="E54" s="121">
        <f>E55+E56</f>
        <v>77.1</v>
      </c>
      <c r="F54" s="121">
        <f>F55+F56</f>
        <v>0</v>
      </c>
      <c r="G54" s="120">
        <f t="shared" si="2"/>
        <v>0</v>
      </c>
      <c r="H54" s="37">
        <f t="shared" si="3"/>
        <v>0</v>
      </c>
      <c r="I54" s="27"/>
    </row>
    <row r="55" spans="1:9" s="8" customFormat="1" ht="43.5" customHeight="1">
      <c r="A55" s="40"/>
      <c r="B55" s="53" t="s">
        <v>105</v>
      </c>
      <c r="C55" s="89" t="s">
        <v>205</v>
      </c>
      <c r="D55" s="124">
        <v>90</v>
      </c>
      <c r="E55" s="124">
        <v>75</v>
      </c>
      <c r="F55" s="124">
        <v>0</v>
      </c>
      <c r="G55" s="120">
        <f t="shared" si="2"/>
        <v>0</v>
      </c>
      <c r="H55" s="37">
        <f t="shared" si="3"/>
        <v>0</v>
      </c>
      <c r="I55" s="27"/>
    </row>
    <row r="56" spans="1:9" s="8" customFormat="1" ht="94.5" customHeight="1">
      <c r="A56" s="40"/>
      <c r="B56" s="53" t="s">
        <v>406</v>
      </c>
      <c r="C56" s="89" t="s">
        <v>405</v>
      </c>
      <c r="D56" s="124">
        <v>3</v>
      </c>
      <c r="E56" s="124">
        <v>2.1</v>
      </c>
      <c r="F56" s="34">
        <v>0</v>
      </c>
      <c r="G56" s="120">
        <f t="shared" si="2"/>
        <v>0</v>
      </c>
      <c r="H56" s="37">
        <f t="shared" si="3"/>
        <v>0</v>
      </c>
      <c r="I56" s="27"/>
    </row>
    <row r="57" spans="1:8" ht="31.5">
      <c r="A57" s="38" t="s">
        <v>65</v>
      </c>
      <c r="B57" s="188" t="s">
        <v>32</v>
      </c>
      <c r="C57" s="86"/>
      <c r="D57" s="119">
        <f>D58</f>
        <v>3743.7</v>
      </c>
      <c r="E57" s="119">
        <f>E58</f>
        <v>3419.8</v>
      </c>
      <c r="F57" s="119">
        <f>F58</f>
        <v>2508.3</v>
      </c>
      <c r="G57" s="120">
        <f t="shared" si="2"/>
        <v>0.6700056094238321</v>
      </c>
      <c r="H57" s="37">
        <f t="shared" si="3"/>
        <v>0.7334639452599567</v>
      </c>
    </row>
    <row r="58" spans="1:8" ht="18.75">
      <c r="A58" s="187" t="s">
        <v>35</v>
      </c>
      <c r="B58" s="184" t="s">
        <v>36</v>
      </c>
      <c r="C58" s="85"/>
      <c r="D58" s="121">
        <f>D59+D81</f>
        <v>3743.7</v>
      </c>
      <c r="E58" s="121">
        <f>E59+E81</f>
        <v>3419.8</v>
      </c>
      <c r="F58" s="121">
        <f>F59+F81</f>
        <v>2508.3</v>
      </c>
      <c r="G58" s="120">
        <f t="shared" si="2"/>
        <v>0.6700056094238321</v>
      </c>
      <c r="H58" s="37">
        <f t="shared" si="3"/>
        <v>0.7334639452599567</v>
      </c>
    </row>
    <row r="59" spans="1:8" ht="63">
      <c r="A59" s="187"/>
      <c r="B59" s="41" t="s">
        <v>377</v>
      </c>
      <c r="C59" s="89" t="s">
        <v>404</v>
      </c>
      <c r="D59" s="121">
        <f>D60+D61+D62+D63+D64+D65+D67+D68+D69+D73+D76+D78+D70+D71+D72+D66+D74+D77+D79+D80+D75</f>
        <v>3743.7</v>
      </c>
      <c r="E59" s="121">
        <f>E60+E61+E62+E63+E64+E65+E67+E68+E69+E73+E76+E78+E70+E71+E72+E66+E74+E77+E79+E80+E75</f>
        <v>3419.8</v>
      </c>
      <c r="F59" s="121">
        <f>F60+F61+F62+F63+F64+F65+F67+F68+F69+F73+F76+F78+F70+F71+F72+F66+F74+F77+F79+F80+F75</f>
        <v>2508.3</v>
      </c>
      <c r="G59" s="120">
        <f t="shared" si="2"/>
        <v>0.6700056094238321</v>
      </c>
      <c r="H59" s="37">
        <f t="shared" si="3"/>
        <v>0.7334639452599567</v>
      </c>
    </row>
    <row r="60" spans="1:8" ht="31.5">
      <c r="A60" s="187"/>
      <c r="B60" s="41" t="s">
        <v>381</v>
      </c>
      <c r="C60" s="126" t="s">
        <v>380</v>
      </c>
      <c r="D60" s="176">
        <v>13.7</v>
      </c>
      <c r="E60" s="177">
        <v>9.6</v>
      </c>
      <c r="F60" s="178">
        <v>0</v>
      </c>
      <c r="G60" s="120">
        <f t="shared" si="2"/>
        <v>0</v>
      </c>
      <c r="H60" s="37">
        <f t="shared" si="3"/>
        <v>0</v>
      </c>
    </row>
    <row r="61" spans="1:8" ht="31.5">
      <c r="A61" s="187"/>
      <c r="B61" s="41" t="s">
        <v>383</v>
      </c>
      <c r="C61" s="126" t="s">
        <v>382</v>
      </c>
      <c r="D61" s="176">
        <v>113.5</v>
      </c>
      <c r="E61" s="177">
        <v>42.5</v>
      </c>
      <c r="F61" s="178">
        <v>0</v>
      </c>
      <c r="G61" s="120">
        <f t="shared" si="2"/>
        <v>0</v>
      </c>
      <c r="H61" s="37">
        <f t="shared" si="3"/>
        <v>0</v>
      </c>
    </row>
    <row r="62" spans="1:8" ht="31.5">
      <c r="A62" s="187"/>
      <c r="B62" s="41" t="s">
        <v>408</v>
      </c>
      <c r="C62" s="126" t="s">
        <v>407</v>
      </c>
      <c r="D62" s="176">
        <v>150</v>
      </c>
      <c r="E62" s="177">
        <v>140.5</v>
      </c>
      <c r="F62" s="178">
        <v>39.8</v>
      </c>
      <c r="G62" s="120">
        <f t="shared" si="2"/>
        <v>0.2653333333333333</v>
      </c>
      <c r="H62" s="37">
        <f t="shared" si="3"/>
        <v>0.28327402135231317</v>
      </c>
    </row>
    <row r="63" spans="1:8" ht="31.5">
      <c r="A63" s="187"/>
      <c r="B63" s="41" t="s">
        <v>446</v>
      </c>
      <c r="C63" s="126" t="s">
        <v>445</v>
      </c>
      <c r="D63" s="176">
        <v>20</v>
      </c>
      <c r="E63" s="177">
        <v>14</v>
      </c>
      <c r="F63" s="178">
        <v>0</v>
      </c>
      <c r="G63" s="120">
        <f t="shared" si="2"/>
        <v>0</v>
      </c>
      <c r="H63" s="37">
        <f t="shared" si="3"/>
        <v>0</v>
      </c>
    </row>
    <row r="64" spans="1:8" ht="31.5">
      <c r="A64" s="187"/>
      <c r="B64" s="41" t="s">
        <v>443</v>
      </c>
      <c r="C64" s="126" t="s">
        <v>441</v>
      </c>
      <c r="D64" s="176">
        <v>20</v>
      </c>
      <c r="E64" s="177">
        <v>20</v>
      </c>
      <c r="F64" s="178">
        <v>0</v>
      </c>
      <c r="G64" s="120">
        <f t="shared" si="2"/>
        <v>0</v>
      </c>
      <c r="H64" s="37">
        <f t="shared" si="3"/>
        <v>0</v>
      </c>
    </row>
    <row r="65" spans="1:8" ht="18.75">
      <c r="A65" s="187"/>
      <c r="B65" s="41" t="s">
        <v>410</v>
      </c>
      <c r="C65" s="126" t="s">
        <v>409</v>
      </c>
      <c r="D65" s="176">
        <v>20</v>
      </c>
      <c r="E65" s="177">
        <v>16.5</v>
      </c>
      <c r="F65" s="178">
        <v>13.7</v>
      </c>
      <c r="G65" s="120">
        <f t="shared" si="2"/>
        <v>0.6849999999999999</v>
      </c>
      <c r="H65" s="37">
        <f t="shared" si="3"/>
        <v>0.8303030303030302</v>
      </c>
    </row>
    <row r="66" spans="1:8" ht="31.5">
      <c r="A66" s="187"/>
      <c r="B66" s="41" t="s">
        <v>387</v>
      </c>
      <c r="C66" s="126" t="s">
        <v>386</v>
      </c>
      <c r="D66" s="176">
        <v>1702</v>
      </c>
      <c r="E66" s="177">
        <v>1702</v>
      </c>
      <c r="F66" s="178">
        <v>1691.3</v>
      </c>
      <c r="G66" s="120">
        <f t="shared" si="2"/>
        <v>0.9937132784958872</v>
      </c>
      <c r="H66" s="37">
        <f t="shared" si="3"/>
        <v>0.9937132784958872</v>
      </c>
    </row>
    <row r="67" spans="1:8" ht="31.5">
      <c r="A67" s="187"/>
      <c r="B67" s="41" t="s">
        <v>389</v>
      </c>
      <c r="C67" s="126" t="s">
        <v>388</v>
      </c>
      <c r="D67" s="176">
        <v>140</v>
      </c>
      <c r="E67" s="177">
        <v>134</v>
      </c>
      <c r="F67" s="178">
        <v>83.5</v>
      </c>
      <c r="G67" s="120">
        <f t="shared" si="2"/>
        <v>0.5964285714285714</v>
      </c>
      <c r="H67" s="37">
        <f t="shared" si="3"/>
        <v>0.6231343283582089</v>
      </c>
    </row>
    <row r="68" spans="1:9" s="8" customFormat="1" ht="31.5">
      <c r="A68" s="40"/>
      <c r="B68" s="41" t="s">
        <v>395</v>
      </c>
      <c r="C68" s="126" t="s">
        <v>394</v>
      </c>
      <c r="D68" s="176">
        <v>564</v>
      </c>
      <c r="E68" s="177">
        <v>493</v>
      </c>
      <c r="F68" s="178">
        <v>329.8</v>
      </c>
      <c r="G68" s="120">
        <f t="shared" si="2"/>
        <v>0.5847517730496454</v>
      </c>
      <c r="H68" s="37">
        <f t="shared" si="3"/>
        <v>0.6689655172413793</v>
      </c>
      <c r="I68" s="27"/>
    </row>
    <row r="69" spans="1:9" s="8" customFormat="1" ht="33.75" customHeight="1">
      <c r="A69" s="40"/>
      <c r="B69" s="41" t="s">
        <v>411</v>
      </c>
      <c r="C69" s="126" t="s">
        <v>412</v>
      </c>
      <c r="D69" s="176">
        <v>23</v>
      </c>
      <c r="E69" s="177">
        <v>16.1</v>
      </c>
      <c r="F69" s="178">
        <v>0</v>
      </c>
      <c r="G69" s="120">
        <f t="shared" si="2"/>
        <v>0</v>
      </c>
      <c r="H69" s="37">
        <f t="shared" si="3"/>
        <v>0</v>
      </c>
      <c r="I69" s="27"/>
    </row>
    <row r="70" spans="1:9" s="8" customFormat="1" ht="33.75" customHeight="1">
      <c r="A70" s="40"/>
      <c r="B70" s="41" t="s">
        <v>483</v>
      </c>
      <c r="C70" s="126" t="s">
        <v>482</v>
      </c>
      <c r="D70" s="176">
        <v>18</v>
      </c>
      <c r="E70" s="177">
        <v>18</v>
      </c>
      <c r="F70" s="178">
        <v>0</v>
      </c>
      <c r="G70" s="120">
        <f t="shared" si="2"/>
        <v>0</v>
      </c>
      <c r="H70" s="37">
        <f t="shared" si="3"/>
        <v>0</v>
      </c>
      <c r="I70" s="27"/>
    </row>
    <row r="71" spans="1:9" s="8" customFormat="1" ht="33.75" customHeight="1">
      <c r="A71" s="40"/>
      <c r="B71" s="41" t="s">
        <v>413</v>
      </c>
      <c r="C71" s="126" t="s">
        <v>414</v>
      </c>
      <c r="D71" s="176">
        <v>58</v>
      </c>
      <c r="E71" s="177">
        <v>58</v>
      </c>
      <c r="F71" s="178">
        <v>0</v>
      </c>
      <c r="G71" s="120">
        <f t="shared" si="2"/>
        <v>0</v>
      </c>
      <c r="H71" s="37">
        <f t="shared" si="3"/>
        <v>0</v>
      </c>
      <c r="I71" s="27"/>
    </row>
    <row r="72" spans="1:9" s="8" customFormat="1" ht="33.75" customHeight="1">
      <c r="A72" s="40"/>
      <c r="B72" s="41" t="s">
        <v>403</v>
      </c>
      <c r="C72" s="126" t="s">
        <v>402</v>
      </c>
      <c r="D72" s="176">
        <v>40</v>
      </c>
      <c r="E72" s="177">
        <v>40</v>
      </c>
      <c r="F72" s="178">
        <v>0</v>
      </c>
      <c r="G72" s="120">
        <f t="shared" si="2"/>
        <v>0</v>
      </c>
      <c r="H72" s="37">
        <f t="shared" si="3"/>
        <v>0</v>
      </c>
      <c r="I72" s="27"/>
    </row>
    <row r="73" spans="1:9" s="8" customFormat="1" ht="65.25" customHeight="1">
      <c r="A73" s="40"/>
      <c r="B73" s="41" t="s">
        <v>416</v>
      </c>
      <c r="C73" s="126" t="s">
        <v>415</v>
      </c>
      <c r="D73" s="176">
        <v>12.5</v>
      </c>
      <c r="E73" s="177">
        <v>6.6</v>
      </c>
      <c r="F73" s="178">
        <v>0</v>
      </c>
      <c r="G73" s="120">
        <f t="shared" si="2"/>
        <v>0</v>
      </c>
      <c r="H73" s="37">
        <f t="shared" si="3"/>
        <v>0</v>
      </c>
      <c r="I73" s="27"/>
    </row>
    <row r="74" spans="1:9" s="8" customFormat="1" ht="66" customHeight="1">
      <c r="A74" s="40"/>
      <c r="B74" s="41" t="s">
        <v>418</v>
      </c>
      <c r="C74" s="126" t="s">
        <v>417</v>
      </c>
      <c r="D74" s="176">
        <v>15</v>
      </c>
      <c r="E74" s="177">
        <v>15</v>
      </c>
      <c r="F74" s="178">
        <v>8.4</v>
      </c>
      <c r="G74" s="120">
        <f t="shared" si="2"/>
        <v>0.56</v>
      </c>
      <c r="H74" s="37">
        <f t="shared" si="3"/>
        <v>0.56</v>
      </c>
      <c r="I74" s="27"/>
    </row>
    <row r="75" spans="1:9" s="8" customFormat="1" ht="20.25" customHeight="1">
      <c r="A75" s="40"/>
      <c r="B75" s="41" t="s">
        <v>420</v>
      </c>
      <c r="C75" s="126" t="s">
        <v>419</v>
      </c>
      <c r="D75" s="176">
        <v>200</v>
      </c>
      <c r="E75" s="177">
        <v>60</v>
      </c>
      <c r="F75" s="178">
        <v>0</v>
      </c>
      <c r="G75" s="120">
        <f t="shared" si="2"/>
        <v>0</v>
      </c>
      <c r="H75" s="37">
        <f t="shared" si="3"/>
        <v>0</v>
      </c>
      <c r="I75" s="27"/>
    </row>
    <row r="76" spans="1:9" s="8" customFormat="1" ht="33" customHeight="1">
      <c r="A76" s="40"/>
      <c r="B76" s="41" t="s">
        <v>439</v>
      </c>
      <c r="C76" s="126" t="s">
        <v>437</v>
      </c>
      <c r="D76" s="176">
        <v>300</v>
      </c>
      <c r="E76" s="177">
        <v>300</v>
      </c>
      <c r="F76" s="178">
        <v>295.8</v>
      </c>
      <c r="G76" s="120">
        <f t="shared" si="2"/>
        <v>0.986</v>
      </c>
      <c r="H76" s="37">
        <f t="shared" si="3"/>
        <v>0.986</v>
      </c>
      <c r="I76" s="27"/>
    </row>
    <row r="77" spans="1:9" s="8" customFormat="1" ht="33" customHeight="1">
      <c r="A77" s="40"/>
      <c r="B77" s="41" t="s">
        <v>512</v>
      </c>
      <c r="C77" s="126" t="s">
        <v>511</v>
      </c>
      <c r="D77" s="176">
        <v>4</v>
      </c>
      <c r="E77" s="177">
        <v>4</v>
      </c>
      <c r="F77" s="178">
        <v>0</v>
      </c>
      <c r="G77" s="120">
        <f t="shared" si="2"/>
        <v>0</v>
      </c>
      <c r="H77" s="37">
        <f t="shared" si="3"/>
        <v>0</v>
      </c>
      <c r="I77" s="27"/>
    </row>
    <row r="78" spans="1:9" s="8" customFormat="1" ht="35.25" customHeight="1">
      <c r="A78" s="40"/>
      <c r="B78" s="41" t="s">
        <v>440</v>
      </c>
      <c r="C78" s="126" t="s">
        <v>438</v>
      </c>
      <c r="D78" s="176">
        <v>50</v>
      </c>
      <c r="E78" s="177">
        <v>50</v>
      </c>
      <c r="F78" s="178">
        <v>46</v>
      </c>
      <c r="G78" s="120">
        <f t="shared" si="2"/>
        <v>0.92</v>
      </c>
      <c r="H78" s="37">
        <f t="shared" si="3"/>
        <v>0.92</v>
      </c>
      <c r="I78" s="27"/>
    </row>
    <row r="79" spans="1:9" s="8" customFormat="1" ht="35.25" customHeight="1">
      <c r="A79" s="40"/>
      <c r="B79" s="41" t="s">
        <v>631</v>
      </c>
      <c r="C79" s="126" t="s">
        <v>629</v>
      </c>
      <c r="D79" s="176">
        <v>230</v>
      </c>
      <c r="E79" s="177">
        <v>230</v>
      </c>
      <c r="F79" s="178">
        <v>0</v>
      </c>
      <c r="G79" s="120">
        <f t="shared" si="2"/>
        <v>0</v>
      </c>
      <c r="H79" s="37">
        <f t="shared" si="3"/>
        <v>0</v>
      </c>
      <c r="I79" s="27"/>
    </row>
    <row r="80" spans="1:9" s="8" customFormat="1" ht="35.25" customHeight="1">
      <c r="A80" s="40"/>
      <c r="B80" s="41" t="s">
        <v>632</v>
      </c>
      <c r="C80" s="126" t="s">
        <v>630</v>
      </c>
      <c r="D80" s="176">
        <v>50</v>
      </c>
      <c r="E80" s="177">
        <v>50</v>
      </c>
      <c r="F80" s="178">
        <v>0</v>
      </c>
      <c r="G80" s="120">
        <f t="shared" si="2"/>
        <v>0</v>
      </c>
      <c r="H80" s="37">
        <f t="shared" si="3"/>
        <v>0</v>
      </c>
      <c r="I80" s="27"/>
    </row>
    <row r="81" spans="1:9" s="8" customFormat="1" ht="66.75" customHeight="1" hidden="1">
      <c r="A81" s="40"/>
      <c r="B81" s="184" t="s">
        <v>479</v>
      </c>
      <c r="C81" s="126">
        <v>958060000</v>
      </c>
      <c r="D81" s="176">
        <f>D82+D83</f>
        <v>0</v>
      </c>
      <c r="E81" s="176">
        <f>E82+E83</f>
        <v>0</v>
      </c>
      <c r="F81" s="176">
        <f>F82+F83</f>
        <v>0</v>
      </c>
      <c r="G81" s="120" t="e">
        <f t="shared" si="2"/>
        <v>#DIV/0!</v>
      </c>
      <c r="H81" s="37" t="e">
        <f t="shared" si="3"/>
        <v>#DIV/0!</v>
      </c>
      <c r="I81" s="27"/>
    </row>
    <row r="82" spans="1:9" s="8" customFormat="1" ht="147.75" customHeight="1" hidden="1">
      <c r="A82" s="40"/>
      <c r="B82" s="41" t="s">
        <v>458</v>
      </c>
      <c r="C82" s="127" t="s">
        <v>480</v>
      </c>
      <c r="D82" s="176">
        <v>0</v>
      </c>
      <c r="E82" s="177">
        <v>0</v>
      </c>
      <c r="F82" s="178">
        <v>0</v>
      </c>
      <c r="G82" s="120" t="e">
        <f t="shared" si="2"/>
        <v>#DIV/0!</v>
      </c>
      <c r="H82" s="37" t="e">
        <f t="shared" si="3"/>
        <v>#DIV/0!</v>
      </c>
      <c r="I82" s="27"/>
    </row>
    <row r="83" spans="1:9" s="8" customFormat="1" ht="129" customHeight="1" hidden="1">
      <c r="A83" s="40"/>
      <c r="B83" s="41" t="s">
        <v>459</v>
      </c>
      <c r="C83" s="127" t="s">
        <v>481</v>
      </c>
      <c r="D83" s="176">
        <v>0</v>
      </c>
      <c r="E83" s="177">
        <v>0</v>
      </c>
      <c r="F83" s="178">
        <v>0</v>
      </c>
      <c r="G83" s="120" t="e">
        <f t="shared" si="2"/>
        <v>#DIV/0!</v>
      </c>
      <c r="H83" s="37" t="e">
        <f t="shared" si="3"/>
        <v>#DIV/0!</v>
      </c>
      <c r="I83" s="27"/>
    </row>
    <row r="84" spans="1:8" ht="37.5" customHeight="1" hidden="1">
      <c r="A84" s="56" t="s">
        <v>108</v>
      </c>
      <c r="B84" s="186" t="s">
        <v>106</v>
      </c>
      <c r="C84" s="93"/>
      <c r="D84" s="121">
        <f aca="true" t="shared" si="4" ref="D84:F85">D85</f>
        <v>0</v>
      </c>
      <c r="E84" s="121">
        <f t="shared" si="4"/>
        <v>0</v>
      </c>
      <c r="F84" s="121">
        <f t="shared" si="4"/>
        <v>0</v>
      </c>
      <c r="G84" s="120" t="e">
        <f t="shared" si="2"/>
        <v>#DIV/0!</v>
      </c>
      <c r="H84" s="37" t="e">
        <f t="shared" si="3"/>
        <v>#DIV/0!</v>
      </c>
    </row>
    <row r="85" spans="1:8" ht="33.75" customHeight="1" hidden="1">
      <c r="A85" s="185" t="s">
        <v>102</v>
      </c>
      <c r="B85" s="57" t="s">
        <v>109</v>
      </c>
      <c r="C85" s="90"/>
      <c r="D85" s="121">
        <f t="shared" si="4"/>
        <v>0</v>
      </c>
      <c r="E85" s="121">
        <f t="shared" si="4"/>
        <v>0</v>
      </c>
      <c r="F85" s="121">
        <f t="shared" si="4"/>
        <v>0</v>
      </c>
      <c r="G85" s="120" t="e">
        <f t="shared" si="2"/>
        <v>#DIV/0!</v>
      </c>
      <c r="H85" s="37" t="e">
        <f t="shared" si="3"/>
        <v>#DIV/0!</v>
      </c>
    </row>
    <row r="86" spans="1:9" s="8" customFormat="1" ht="30.75" customHeight="1" hidden="1">
      <c r="A86" s="40"/>
      <c r="B86" s="41" t="s">
        <v>171</v>
      </c>
      <c r="C86" s="89" t="s">
        <v>168</v>
      </c>
      <c r="D86" s="124">
        <v>0</v>
      </c>
      <c r="E86" s="124">
        <v>0</v>
      </c>
      <c r="F86" s="124">
        <v>0</v>
      </c>
      <c r="G86" s="120" t="e">
        <f t="shared" si="2"/>
        <v>#DIV/0!</v>
      </c>
      <c r="H86" s="37" t="e">
        <f t="shared" si="3"/>
        <v>#DIV/0!</v>
      </c>
      <c r="I86" s="27"/>
    </row>
    <row r="87" spans="1:8" ht="17.25" customHeight="1">
      <c r="A87" s="38" t="s">
        <v>37</v>
      </c>
      <c r="B87" s="188" t="s">
        <v>38</v>
      </c>
      <c r="C87" s="86"/>
      <c r="D87" s="119">
        <f>D89+D88</f>
        <v>10.3</v>
      </c>
      <c r="E87" s="119">
        <f>E89+E88</f>
        <v>10.3</v>
      </c>
      <c r="F87" s="119">
        <f>F89+F88</f>
        <v>4.3</v>
      </c>
      <c r="G87" s="120">
        <f t="shared" si="2"/>
        <v>0.4174757281553398</v>
      </c>
      <c r="H87" s="37">
        <f t="shared" si="3"/>
        <v>0.4174757281553398</v>
      </c>
    </row>
    <row r="88" spans="1:8" ht="47.25" customHeight="1">
      <c r="A88" s="187" t="s">
        <v>564</v>
      </c>
      <c r="B88" s="184" t="s">
        <v>565</v>
      </c>
      <c r="C88" s="86"/>
      <c r="D88" s="119">
        <v>10.3</v>
      </c>
      <c r="E88" s="119">
        <v>10.3</v>
      </c>
      <c r="F88" s="119">
        <v>4.3</v>
      </c>
      <c r="G88" s="120">
        <f t="shared" si="2"/>
        <v>0.4174757281553398</v>
      </c>
      <c r="H88" s="37">
        <f t="shared" si="3"/>
        <v>0.4174757281553398</v>
      </c>
    </row>
    <row r="89" spans="1:8" ht="18" customHeight="1" hidden="1">
      <c r="A89" s="187" t="s">
        <v>41</v>
      </c>
      <c r="B89" s="184" t="s">
        <v>42</v>
      </c>
      <c r="C89" s="85"/>
      <c r="D89" s="121">
        <f>D90</f>
        <v>0</v>
      </c>
      <c r="E89" s="121">
        <f>E90</f>
        <v>0</v>
      </c>
      <c r="F89" s="121">
        <f>F90</f>
        <v>0</v>
      </c>
      <c r="G89" s="120" t="e">
        <f t="shared" si="2"/>
        <v>#DIV/0!</v>
      </c>
      <c r="H89" s="37" t="e">
        <f t="shared" si="3"/>
        <v>#DIV/0!</v>
      </c>
    </row>
    <row r="90" spans="1:9" s="8" customFormat="1" ht="30.75" customHeight="1" hidden="1">
      <c r="A90" s="40"/>
      <c r="B90" s="41" t="s">
        <v>169</v>
      </c>
      <c r="C90" s="89" t="s">
        <v>170</v>
      </c>
      <c r="D90" s="124">
        <v>0</v>
      </c>
      <c r="E90" s="124">
        <v>0</v>
      </c>
      <c r="F90" s="124">
        <v>0</v>
      </c>
      <c r="G90" s="120" t="e">
        <f t="shared" si="2"/>
        <v>#DIV/0!</v>
      </c>
      <c r="H90" s="37" t="e">
        <f t="shared" si="3"/>
        <v>#DIV/0!</v>
      </c>
      <c r="I90" s="27"/>
    </row>
    <row r="91" spans="1:9" s="8" customFormat="1" ht="30.75" customHeight="1">
      <c r="A91" s="38" t="s">
        <v>48</v>
      </c>
      <c r="B91" s="188" t="s">
        <v>49</v>
      </c>
      <c r="C91" s="86"/>
      <c r="D91" s="119">
        <f>D92</f>
        <v>110.4</v>
      </c>
      <c r="E91" s="119">
        <f>E92</f>
        <v>82.8</v>
      </c>
      <c r="F91" s="119">
        <f>F92</f>
        <v>64.4</v>
      </c>
      <c r="G91" s="120">
        <f t="shared" si="2"/>
        <v>0.5833333333333334</v>
      </c>
      <c r="H91" s="37">
        <f t="shared" si="3"/>
        <v>0.7777777777777779</v>
      </c>
      <c r="I91" s="27"/>
    </row>
    <row r="92" spans="1:9" s="8" customFormat="1" ht="24" customHeight="1">
      <c r="A92" s="187">
        <v>1001</v>
      </c>
      <c r="B92" s="184" t="s">
        <v>146</v>
      </c>
      <c r="C92" s="85" t="s">
        <v>189</v>
      </c>
      <c r="D92" s="121">
        <v>110.4</v>
      </c>
      <c r="E92" s="121">
        <v>82.8</v>
      </c>
      <c r="F92" s="121">
        <v>64.4</v>
      </c>
      <c r="G92" s="120">
        <f t="shared" si="2"/>
        <v>0.5833333333333334</v>
      </c>
      <c r="H92" s="37">
        <f t="shared" si="3"/>
        <v>0.7777777777777779</v>
      </c>
      <c r="I92" s="27"/>
    </row>
    <row r="93" spans="1:8" ht="31.5">
      <c r="A93" s="38"/>
      <c r="B93" s="188" t="s">
        <v>84</v>
      </c>
      <c r="C93" s="86"/>
      <c r="D93" s="119">
        <f>D94</f>
        <v>430</v>
      </c>
      <c r="E93" s="119">
        <f>E94</f>
        <v>415.9</v>
      </c>
      <c r="F93" s="119">
        <f>F94</f>
        <v>400</v>
      </c>
      <c r="G93" s="120">
        <f t="shared" si="2"/>
        <v>0.9302325581395349</v>
      </c>
      <c r="H93" s="37">
        <f t="shared" si="3"/>
        <v>0.961769656167348</v>
      </c>
    </row>
    <row r="94" spans="1:9" s="8" customFormat="1" ht="31.5">
      <c r="A94" s="40"/>
      <c r="B94" s="41" t="s">
        <v>85</v>
      </c>
      <c r="C94" s="89" t="s">
        <v>156</v>
      </c>
      <c r="D94" s="124">
        <v>430</v>
      </c>
      <c r="E94" s="124">
        <v>415.9</v>
      </c>
      <c r="F94" s="124">
        <v>400</v>
      </c>
      <c r="G94" s="120">
        <f t="shared" si="2"/>
        <v>0.9302325581395349</v>
      </c>
      <c r="H94" s="37">
        <f t="shared" si="3"/>
        <v>0.961769656167348</v>
      </c>
      <c r="I94" s="27"/>
    </row>
    <row r="95" spans="1:8" ht="22.5" customHeight="1">
      <c r="A95" s="187"/>
      <c r="B95" s="188" t="s">
        <v>55</v>
      </c>
      <c r="C95" s="38"/>
      <c r="D95" s="119">
        <f>D32+D42+D53+D57+D84+D91+D93+D44+D87</f>
        <v>7767.8</v>
      </c>
      <c r="E95" s="119">
        <v>6697.9</v>
      </c>
      <c r="F95" s="119">
        <f>F32+F42+F53+F57+F84+F91+F93+F44+F87</f>
        <v>4944.9</v>
      </c>
      <c r="G95" s="120">
        <f t="shared" si="2"/>
        <v>0.6365895105435257</v>
      </c>
      <c r="H95" s="37">
        <f t="shared" si="3"/>
        <v>0.7382761761149017</v>
      </c>
    </row>
    <row r="96" spans="1:8" ht="18.75">
      <c r="A96" s="100"/>
      <c r="B96" s="184" t="s">
        <v>70</v>
      </c>
      <c r="C96" s="85"/>
      <c r="D96" s="128">
        <f>D93</f>
        <v>430</v>
      </c>
      <c r="E96" s="128">
        <f>E93</f>
        <v>415.9</v>
      </c>
      <c r="F96" s="128">
        <f>F93</f>
        <v>400</v>
      </c>
      <c r="G96" s="120">
        <f t="shared" si="2"/>
        <v>0.9302325581395349</v>
      </c>
      <c r="H96" s="37">
        <f t="shared" si="3"/>
        <v>0.961769656167348</v>
      </c>
    </row>
    <row r="99" spans="2:6" ht="18">
      <c r="B99" s="63" t="s">
        <v>275</v>
      </c>
      <c r="C99" s="96"/>
      <c r="F99" s="130">
        <v>2814.4</v>
      </c>
    </row>
    <row r="100" spans="2:3" ht="18">
      <c r="B100" s="63"/>
      <c r="C100" s="96"/>
    </row>
    <row r="101" spans="2:3" ht="18" hidden="1">
      <c r="B101" s="63" t="s">
        <v>71</v>
      </c>
      <c r="C101" s="96"/>
    </row>
    <row r="102" spans="2:3" ht="18" hidden="1">
      <c r="B102" s="63" t="s">
        <v>72</v>
      </c>
      <c r="C102" s="96"/>
    </row>
    <row r="103" spans="2:3" ht="18" hidden="1">
      <c r="B103" s="63"/>
      <c r="C103" s="96"/>
    </row>
    <row r="104" spans="2:3" ht="18" hidden="1">
      <c r="B104" s="63" t="s">
        <v>73</v>
      </c>
      <c r="C104" s="96"/>
    </row>
    <row r="105" spans="2:3" ht="18" hidden="1">
      <c r="B105" s="63" t="s">
        <v>74</v>
      </c>
      <c r="C105" s="96"/>
    </row>
    <row r="106" spans="2:3" ht="18" hidden="1">
      <c r="B106" s="63"/>
      <c r="C106" s="96"/>
    </row>
    <row r="107" spans="2:3" ht="18" hidden="1">
      <c r="B107" s="63" t="s">
        <v>75</v>
      </c>
      <c r="C107" s="96"/>
    </row>
    <row r="108" spans="2:3" ht="18" hidden="1">
      <c r="B108" s="63" t="s">
        <v>76</v>
      </c>
      <c r="C108" s="96"/>
    </row>
    <row r="109" spans="2:3" ht="18" hidden="1">
      <c r="B109" s="63"/>
      <c r="C109" s="96"/>
    </row>
    <row r="110" spans="2:3" ht="18" hidden="1">
      <c r="B110" s="63" t="s">
        <v>77</v>
      </c>
      <c r="C110" s="96"/>
    </row>
    <row r="111" spans="2:3" ht="18" hidden="1">
      <c r="B111" s="63" t="s">
        <v>78</v>
      </c>
      <c r="C111" s="96"/>
    </row>
    <row r="112" ht="18" hidden="1"/>
    <row r="114" spans="2:8" ht="18">
      <c r="B114" s="63" t="s">
        <v>79</v>
      </c>
      <c r="C114" s="96"/>
      <c r="F114" s="131">
        <f>F99+F27-F95</f>
        <v>689.6000000000004</v>
      </c>
      <c r="H114" s="61"/>
    </row>
    <row r="117" spans="2:3" ht="18">
      <c r="B117" s="63" t="s">
        <v>80</v>
      </c>
      <c r="C117" s="96"/>
    </row>
    <row r="118" spans="2:3" ht="18">
      <c r="B118" s="63" t="s">
        <v>81</v>
      </c>
      <c r="C118" s="96"/>
    </row>
    <row r="119" spans="2:3" ht="18">
      <c r="B119" s="63" t="s">
        <v>82</v>
      </c>
      <c r="C119" s="96"/>
    </row>
  </sheetData>
  <sheetProtection/>
  <mergeCells count="17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6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8515625" style="60" customWidth="1"/>
    <col min="2" max="2" width="57.7109375" style="59" customWidth="1"/>
    <col min="3" max="3" width="14.7109375" style="62" customWidth="1"/>
    <col min="4" max="4" width="12.421875" style="62" customWidth="1"/>
    <col min="5" max="5" width="15.8515625" style="62" customWidth="1"/>
    <col min="6" max="6" width="12.8515625" style="62" customWidth="1"/>
    <col min="7" max="7" width="13.00390625" style="62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206" t="s">
        <v>665</v>
      </c>
      <c r="B1" s="206"/>
      <c r="C1" s="206"/>
      <c r="D1" s="206"/>
      <c r="E1" s="206"/>
      <c r="F1" s="206"/>
      <c r="G1" s="206"/>
      <c r="H1" s="24"/>
    </row>
    <row r="2" spans="1:7" ht="15" customHeight="1">
      <c r="A2" s="232"/>
      <c r="B2" s="197" t="s">
        <v>2</v>
      </c>
      <c r="C2" s="195" t="s">
        <v>3</v>
      </c>
      <c r="D2" s="197" t="s">
        <v>633</v>
      </c>
      <c r="E2" s="195" t="s">
        <v>4</v>
      </c>
      <c r="F2" s="200" t="s">
        <v>262</v>
      </c>
      <c r="G2" s="200" t="s">
        <v>634</v>
      </c>
    </row>
    <row r="3" spans="1:7" ht="30" customHeight="1">
      <c r="A3" s="232"/>
      <c r="B3" s="198"/>
      <c r="C3" s="195"/>
      <c r="D3" s="198"/>
      <c r="E3" s="195"/>
      <c r="F3" s="201"/>
      <c r="G3" s="201"/>
    </row>
    <row r="4" spans="1:7" ht="18.75">
      <c r="A4" s="191"/>
      <c r="B4" s="188" t="s">
        <v>69</v>
      </c>
      <c r="C4" s="36">
        <f>C5+C6+C7+C8+C9+C10+C11+C12+C14+C15+C17+C18+C19+C20+C22+C23+C24+C26+C16</f>
        <v>280065.7</v>
      </c>
      <c r="D4" s="36">
        <f>D5+D6+D7+D8+D9+D10+D11+D12+D14+D15+D17+D18+D19+D20+D22+D23+D24+D26+D16</f>
        <v>187854.3</v>
      </c>
      <c r="E4" s="36">
        <f>E5+E6+E7+E8+E9+E10+E11+E12+E14+E15+E16+E17+E19+E20+E22+E23+E24+E26</f>
        <v>193762.1</v>
      </c>
      <c r="F4" s="37">
        <f>E4/C4</f>
        <v>0.6918451634741419</v>
      </c>
      <c r="G4" s="37">
        <f>E4/D4</f>
        <v>1.0314488409368325</v>
      </c>
    </row>
    <row r="5" spans="1:7" ht="18.75">
      <c r="A5" s="191"/>
      <c r="B5" s="184" t="s">
        <v>314</v>
      </c>
      <c r="C5" s="35">
        <v>163800</v>
      </c>
      <c r="D5" s="35">
        <v>116460</v>
      </c>
      <c r="E5" s="35">
        <v>105557.7</v>
      </c>
      <c r="F5" s="37">
        <f aca="true" t="shared" si="0" ref="F5:F44">E5/C5</f>
        <v>0.6444304029304029</v>
      </c>
      <c r="G5" s="37">
        <f aca="true" t="shared" si="1" ref="G5:G44">E5/D5</f>
        <v>0.9063858835651726</v>
      </c>
    </row>
    <row r="6" spans="1:7" ht="31.5">
      <c r="A6" s="191"/>
      <c r="B6" s="184" t="s">
        <v>315</v>
      </c>
      <c r="C6" s="35">
        <v>100</v>
      </c>
      <c r="D6" s="35">
        <v>75</v>
      </c>
      <c r="E6" s="35">
        <v>186.1</v>
      </c>
      <c r="F6" s="37">
        <f t="shared" si="0"/>
        <v>1.861</v>
      </c>
      <c r="G6" s="37">
        <f t="shared" si="1"/>
        <v>2.481333333333333</v>
      </c>
    </row>
    <row r="7" spans="1:7" ht="31.5">
      <c r="A7" s="191"/>
      <c r="B7" s="184" t="s">
        <v>316</v>
      </c>
      <c r="C7" s="35">
        <v>12500</v>
      </c>
      <c r="D7" s="35">
        <v>9800</v>
      </c>
      <c r="E7" s="35">
        <v>9226.1</v>
      </c>
      <c r="F7" s="37">
        <f t="shared" si="0"/>
        <v>0.7380880000000001</v>
      </c>
      <c r="G7" s="37">
        <f t="shared" si="1"/>
        <v>0.9414387755102042</v>
      </c>
    </row>
    <row r="8" spans="1:7" ht="18.75">
      <c r="A8" s="191"/>
      <c r="B8" s="184" t="s">
        <v>6</v>
      </c>
      <c r="C8" s="35">
        <v>18960</v>
      </c>
      <c r="D8" s="35">
        <v>14134</v>
      </c>
      <c r="E8" s="35">
        <v>27578.1</v>
      </c>
      <c r="F8" s="37">
        <f t="shared" si="0"/>
        <v>1.4545411392405063</v>
      </c>
      <c r="G8" s="37">
        <f t="shared" si="1"/>
        <v>1.951188623178152</v>
      </c>
    </row>
    <row r="9" spans="1:7" ht="18.75">
      <c r="A9" s="191"/>
      <c r="B9" s="184" t="s">
        <v>178</v>
      </c>
      <c r="C9" s="35">
        <v>25550.4</v>
      </c>
      <c r="D9" s="35">
        <v>19302.3</v>
      </c>
      <c r="E9" s="35">
        <v>20618.7</v>
      </c>
      <c r="F9" s="37">
        <f t="shared" si="0"/>
        <v>0.8069814953973323</v>
      </c>
      <c r="G9" s="37">
        <f t="shared" si="1"/>
        <v>1.068199126528963</v>
      </c>
    </row>
    <row r="10" spans="1:7" ht="18.75">
      <c r="A10" s="191"/>
      <c r="B10" s="184" t="s">
        <v>325</v>
      </c>
      <c r="C10" s="35">
        <v>9834</v>
      </c>
      <c r="D10" s="35">
        <v>1995</v>
      </c>
      <c r="E10" s="35">
        <v>3391.2</v>
      </c>
      <c r="F10" s="37">
        <f t="shared" si="0"/>
        <v>0.34484441732763876</v>
      </c>
      <c r="G10" s="37">
        <f t="shared" si="1"/>
        <v>1.6998496240601504</v>
      </c>
    </row>
    <row r="11" spans="1:7" ht="18.75">
      <c r="A11" s="191"/>
      <c r="B11" s="184" t="s">
        <v>8</v>
      </c>
      <c r="C11" s="35">
        <v>28000</v>
      </c>
      <c r="D11" s="35">
        <v>9625</v>
      </c>
      <c r="E11" s="35">
        <v>9837.5</v>
      </c>
      <c r="F11" s="37">
        <f t="shared" si="0"/>
        <v>0.3513392857142857</v>
      </c>
      <c r="G11" s="37">
        <f t="shared" si="1"/>
        <v>1.0220779220779221</v>
      </c>
    </row>
    <row r="12" spans="1:7" ht="18" customHeight="1">
      <c r="A12" s="191"/>
      <c r="B12" s="184" t="s">
        <v>317</v>
      </c>
      <c r="C12" s="35">
        <v>4766</v>
      </c>
      <c r="D12" s="35">
        <v>3354</v>
      </c>
      <c r="E12" s="35">
        <v>3217.3</v>
      </c>
      <c r="F12" s="37">
        <f t="shared" si="0"/>
        <v>0.6750524548887957</v>
      </c>
      <c r="G12" s="37">
        <f t="shared" si="1"/>
        <v>0.959242695289207</v>
      </c>
    </row>
    <row r="13" spans="1:7" ht="16.5" customHeight="1" hidden="1">
      <c r="A13" s="191"/>
      <c r="B13" s="184" t="s">
        <v>247</v>
      </c>
      <c r="C13" s="35"/>
      <c r="D13" s="35"/>
      <c r="E13" s="35"/>
      <c r="F13" s="37" t="e">
        <f t="shared" si="0"/>
        <v>#DIV/0!</v>
      </c>
      <c r="G13" s="37" t="e">
        <f t="shared" si="1"/>
        <v>#DIV/0!</v>
      </c>
    </row>
    <row r="14" spans="1:7" ht="31.5">
      <c r="A14" s="191"/>
      <c r="B14" s="184" t="s">
        <v>318</v>
      </c>
      <c r="C14" s="35">
        <v>6300</v>
      </c>
      <c r="D14" s="35">
        <v>4400</v>
      </c>
      <c r="E14" s="35">
        <v>4057.7</v>
      </c>
      <c r="F14" s="37">
        <f t="shared" si="0"/>
        <v>0.644079365079365</v>
      </c>
      <c r="G14" s="37">
        <f t="shared" si="1"/>
        <v>0.9222045454545454</v>
      </c>
    </row>
    <row r="15" spans="1:7" ht="30.75" customHeight="1">
      <c r="A15" s="191"/>
      <c r="B15" s="184" t="s">
        <v>324</v>
      </c>
      <c r="C15" s="35">
        <v>2000</v>
      </c>
      <c r="D15" s="35">
        <v>1500</v>
      </c>
      <c r="E15" s="35">
        <v>1524.3</v>
      </c>
      <c r="F15" s="37">
        <f t="shared" si="0"/>
        <v>0.76215</v>
      </c>
      <c r="G15" s="37">
        <f t="shared" si="1"/>
        <v>1.0162</v>
      </c>
    </row>
    <row r="16" spans="1:7" ht="34.5" customHeight="1">
      <c r="A16" s="191"/>
      <c r="B16" s="184" t="s">
        <v>520</v>
      </c>
      <c r="C16" s="35">
        <v>100</v>
      </c>
      <c r="D16" s="35">
        <v>100</v>
      </c>
      <c r="E16" s="35">
        <v>158.2</v>
      </c>
      <c r="F16" s="37">
        <f t="shared" si="0"/>
        <v>1.5819999999999999</v>
      </c>
      <c r="G16" s="37">
        <f t="shared" si="1"/>
        <v>1.5819999999999999</v>
      </c>
    </row>
    <row r="17" spans="1:7" ht="31.5">
      <c r="A17" s="191"/>
      <c r="B17" s="184" t="s">
        <v>309</v>
      </c>
      <c r="C17" s="35">
        <v>20</v>
      </c>
      <c r="D17" s="35">
        <v>14</v>
      </c>
      <c r="E17" s="35">
        <v>52.3</v>
      </c>
      <c r="F17" s="37">
        <f t="shared" si="0"/>
        <v>2.6149999999999998</v>
      </c>
      <c r="G17" s="37">
        <f t="shared" si="1"/>
        <v>3.7357142857142853</v>
      </c>
    </row>
    <row r="18" spans="1:7" ht="31.5" hidden="1">
      <c r="A18" s="191"/>
      <c r="B18" s="184" t="s">
        <v>310</v>
      </c>
      <c r="C18" s="35">
        <v>0</v>
      </c>
      <c r="D18" s="35">
        <v>0</v>
      </c>
      <c r="E18" s="35">
        <v>0</v>
      </c>
      <c r="F18" s="37" t="e">
        <f t="shared" si="0"/>
        <v>#DIV/0!</v>
      </c>
      <c r="G18" s="37" t="e">
        <f t="shared" si="1"/>
        <v>#DIV/0!</v>
      </c>
    </row>
    <row r="19" spans="1:7" ht="31.5">
      <c r="A19" s="191"/>
      <c r="B19" s="184" t="s">
        <v>319</v>
      </c>
      <c r="C19" s="35">
        <v>300</v>
      </c>
      <c r="D19" s="35">
        <v>225</v>
      </c>
      <c r="E19" s="35">
        <v>342.8</v>
      </c>
      <c r="F19" s="37">
        <f t="shared" si="0"/>
        <v>1.1426666666666667</v>
      </c>
      <c r="G19" s="37">
        <f t="shared" si="1"/>
        <v>1.5235555555555556</v>
      </c>
    </row>
    <row r="20" spans="1:7" ht="20.25" customHeight="1">
      <c r="A20" s="191"/>
      <c r="B20" s="184" t="s">
        <v>320</v>
      </c>
      <c r="C20" s="35">
        <v>660</v>
      </c>
      <c r="D20" s="35">
        <v>513</v>
      </c>
      <c r="E20" s="35">
        <v>511.4</v>
      </c>
      <c r="F20" s="37">
        <f t="shared" si="0"/>
        <v>0.7748484848484848</v>
      </c>
      <c r="G20" s="37">
        <f t="shared" si="1"/>
        <v>0.9968810916179337</v>
      </c>
    </row>
    <row r="21" spans="1:7" ht="27" customHeight="1" hidden="1">
      <c r="A21" s="191"/>
      <c r="B21" s="184" t="s">
        <v>15</v>
      </c>
      <c r="C21" s="35"/>
      <c r="D21" s="35"/>
      <c r="E21" s="35"/>
      <c r="F21" s="37" t="e">
        <f t="shared" si="0"/>
        <v>#DIV/0!</v>
      </c>
      <c r="G21" s="37" t="e">
        <f t="shared" si="1"/>
        <v>#DIV/0!</v>
      </c>
    </row>
    <row r="22" spans="1:7" ht="18.75" customHeight="1">
      <c r="A22" s="191"/>
      <c r="B22" s="184" t="s">
        <v>334</v>
      </c>
      <c r="C22" s="35">
        <v>130</v>
      </c>
      <c r="D22" s="35">
        <v>130</v>
      </c>
      <c r="E22" s="35">
        <v>265.5</v>
      </c>
      <c r="F22" s="37">
        <f t="shared" si="0"/>
        <v>2.042307692307692</v>
      </c>
      <c r="G22" s="37">
        <f t="shared" si="1"/>
        <v>2.042307692307692</v>
      </c>
    </row>
    <row r="23" spans="1:7" ht="31.5">
      <c r="A23" s="191"/>
      <c r="B23" s="184" t="s">
        <v>322</v>
      </c>
      <c r="C23" s="35">
        <v>5106</v>
      </c>
      <c r="D23" s="35">
        <v>4806</v>
      </c>
      <c r="E23" s="35">
        <v>5410.7</v>
      </c>
      <c r="F23" s="37">
        <f t="shared" si="0"/>
        <v>1.059674892283588</v>
      </c>
      <c r="G23" s="37">
        <f t="shared" si="1"/>
        <v>1.1258218893050354</v>
      </c>
    </row>
    <row r="24" spans="1:7" ht="31.5">
      <c r="A24" s="191"/>
      <c r="B24" s="184" t="s">
        <v>323</v>
      </c>
      <c r="C24" s="35">
        <v>1939.3</v>
      </c>
      <c r="D24" s="35">
        <v>1421</v>
      </c>
      <c r="E24" s="35">
        <v>1826.5</v>
      </c>
      <c r="F24" s="37">
        <f t="shared" si="0"/>
        <v>0.9418346826174393</v>
      </c>
      <c r="G24" s="37">
        <f t="shared" si="1"/>
        <v>1.285362420830401</v>
      </c>
    </row>
    <row r="25" spans="1:7" ht="18.75" hidden="1">
      <c r="A25" s="191"/>
      <c r="B25" s="184" t="s">
        <v>17</v>
      </c>
      <c r="C25" s="35">
        <v>1177.1</v>
      </c>
      <c r="D25" s="35">
        <v>291</v>
      </c>
      <c r="E25" s="35">
        <v>356.4</v>
      </c>
      <c r="F25" s="37">
        <f t="shared" si="0"/>
        <v>0.30277801376263697</v>
      </c>
      <c r="G25" s="37">
        <f t="shared" si="1"/>
        <v>1.224742268041237</v>
      </c>
    </row>
    <row r="26" spans="1:7" ht="18.75">
      <c r="A26" s="191"/>
      <c r="B26" s="184" t="s">
        <v>18</v>
      </c>
      <c r="C26" s="35">
        <v>0</v>
      </c>
      <c r="D26" s="35">
        <v>0</v>
      </c>
      <c r="E26" s="35">
        <v>0</v>
      </c>
      <c r="F26" s="37">
        <v>0</v>
      </c>
      <c r="G26" s="37">
        <v>0</v>
      </c>
    </row>
    <row r="27" spans="1:7" ht="14.25" customHeight="1" hidden="1">
      <c r="A27" s="191"/>
      <c r="B27" s="184" t="s">
        <v>278</v>
      </c>
      <c r="C27" s="35"/>
      <c r="D27" s="35"/>
      <c r="E27" s="35"/>
      <c r="F27" s="37" t="e">
        <f t="shared" si="0"/>
        <v>#DIV/0!</v>
      </c>
      <c r="G27" s="37" t="e">
        <f t="shared" si="1"/>
        <v>#DIV/0!</v>
      </c>
    </row>
    <row r="28" spans="1:12" ht="18.75">
      <c r="A28" s="191"/>
      <c r="B28" s="188" t="s">
        <v>68</v>
      </c>
      <c r="C28" s="35">
        <f>C29+C30+C32+C36+C33+C37+C35+C38+C39+C40+C41</f>
        <v>604795</v>
      </c>
      <c r="D28" s="35">
        <f>D29+D30+D32+D36+D33+D37+D35+D38+D39+D40+D41</f>
        <v>452510.3</v>
      </c>
      <c r="E28" s="35">
        <f>E29+E30+E32+E36+E33+E37+E35+E38+E39+E40+E41</f>
        <v>371129.60000000003</v>
      </c>
      <c r="F28" s="37">
        <f t="shared" si="0"/>
        <v>0.6136452847659125</v>
      </c>
      <c r="G28" s="37">
        <f t="shared" si="1"/>
        <v>0.8201572428296108</v>
      </c>
      <c r="I28" s="20"/>
      <c r="J28" s="20"/>
      <c r="K28" s="20"/>
      <c r="L28" s="20"/>
    </row>
    <row r="29" spans="1:12" ht="21" customHeight="1">
      <c r="A29" s="191"/>
      <c r="B29" s="184" t="s">
        <v>20</v>
      </c>
      <c r="C29" s="35">
        <f>МР!D28+'МО г.Ртищево'!D23+'Кр-звезда'!D23+Макарово!D26+Октябрьский!D22+Салтыковка!D23+Урусово!D23+'Ш-Голицыно'!D23</f>
        <v>141440.8</v>
      </c>
      <c r="D29" s="35">
        <f>МР!E28+'МО г.Ртищево'!E23+'Кр-звезда'!E23+Макарово!E26+Октябрьский!E22+Салтыковка!E23+Урусово!E23+'Ш-Голицыно'!E23</f>
        <v>106080.7</v>
      </c>
      <c r="E29" s="35">
        <f>МР!F28+'МО г.Ртищево'!F23+'Кр-звезда'!F23+Макарово!F26+Октябрьский!F22+Салтыковка!F23+Урусово!F23+'Ш-Голицыно'!F23</f>
        <v>90780.99999999999</v>
      </c>
      <c r="F29" s="37">
        <f t="shared" si="0"/>
        <v>0.6418303629504357</v>
      </c>
      <c r="G29" s="37">
        <f t="shared" si="1"/>
        <v>0.8557730105476301</v>
      </c>
      <c r="I29" s="20"/>
      <c r="J29" s="21"/>
      <c r="K29" s="20"/>
      <c r="L29" s="20"/>
    </row>
    <row r="30" spans="1:12" ht="23.25" customHeight="1">
      <c r="A30" s="191"/>
      <c r="B30" s="184" t="s">
        <v>21</v>
      </c>
      <c r="C30" s="35">
        <f>МР!D29+'Кр-звезда'!D24+Макарово!D27+Октябрьский!D23+Салтыковка!D24+Урусово!D25+'Ш-Голицыно'!D25</f>
        <v>363722.4</v>
      </c>
      <c r="D30" s="35">
        <f>МР!E29+'Кр-звезда'!E24+Макарово!E27+Октябрьский!E23+Салтыковка!E24+Урусово!E25+'Ш-Голицыно'!E25</f>
        <v>272792</v>
      </c>
      <c r="E30" s="35">
        <f>МР!F29+'Кр-звезда'!F24+Макарово!F27+Октябрьский!F23+Салтыковка!F24+Урусово!F25+'Ш-Голицыно'!F25</f>
        <v>244415.2</v>
      </c>
      <c r="F30" s="37">
        <f t="shared" si="0"/>
        <v>0.671982808867422</v>
      </c>
      <c r="G30" s="37">
        <f t="shared" si="1"/>
        <v>0.8959764215959413</v>
      </c>
      <c r="I30" s="20"/>
      <c r="J30" s="20"/>
      <c r="K30" s="21"/>
      <c r="L30" s="20"/>
    </row>
    <row r="31" spans="1:12" ht="23.25" customHeight="1">
      <c r="A31" s="191"/>
      <c r="B31" s="184" t="s">
        <v>134</v>
      </c>
      <c r="C31" s="35">
        <f>'Кр-звезда'!D24+Макарово!D27+Октябрьский!D23+Салтыковка!D24+Урусово!D25+'Ш-Голицыно'!D25</f>
        <v>995</v>
      </c>
      <c r="D31" s="35">
        <f>'Кр-звезда'!E24+Макарово!E27+Октябрьский!E23+Салтыковка!E24+Урусово!E25+'Ш-Голицыно'!E25</f>
        <v>746.4</v>
      </c>
      <c r="E31" s="35">
        <f>'Кр-звезда'!F24+Макарово!F27+Октябрьский!F23+Салтыковка!F24+Урусово!F25+'Ш-Голицыно'!F25</f>
        <v>582.5</v>
      </c>
      <c r="F31" s="37">
        <f t="shared" si="0"/>
        <v>0.585427135678392</v>
      </c>
      <c r="G31" s="37">
        <f t="shared" si="1"/>
        <v>0.7804126473740622</v>
      </c>
      <c r="I31" s="20"/>
      <c r="J31" s="20"/>
      <c r="K31" s="20"/>
      <c r="L31" s="20"/>
    </row>
    <row r="32" spans="1:7" ht="22.5" customHeight="1">
      <c r="A32" s="191"/>
      <c r="B32" s="184" t="s">
        <v>22</v>
      </c>
      <c r="C32" s="35">
        <f>МР!D30+'МО г.Ртищево'!D24+'Кр-звезда'!D25+Макарово!D28+Октябрьский!D24+Салтыковка!D25+Урусово!D24+'Ш-Голицыно'!D24+'МО г.Ртищево'!D25+'Кр-звезда'!D26+Макарово!D29+Октябрьский!D25+Салтыковка!D26+Урусово!D26</f>
        <v>87379.20000000001</v>
      </c>
      <c r="D32" s="35">
        <f>МР!E30+'МО г.Ртищево'!E24+'Кр-звезда'!E25+Макарово!E28+Октябрьский!E24+Салтыковка!E25+Урусово!E24+'Ш-Голицыно'!E24+'МО г.Ртищево'!E25+'Кр-звезда'!E26+Макарово!E29+Октябрьский!E25+Салтыковка!E26+Урусово!E26</f>
        <v>63474.9</v>
      </c>
      <c r="E32" s="35">
        <f>МР!F30+'МО г.Ртищево'!F24+'Кр-звезда'!F25+Макарово!F28+Октябрьский!F24+Салтыковка!F25+Урусово!F24+'Ш-Голицыно'!F24+'МО г.Ртищево'!F25+'Кр-звезда'!F26+Макарово!F29+Октябрьский!F25+Салтыковка!F26+Урусово!F26</f>
        <v>27706.4</v>
      </c>
      <c r="F32" s="37">
        <f t="shared" si="0"/>
        <v>0.31708232622866767</v>
      </c>
      <c r="G32" s="37">
        <f t="shared" si="1"/>
        <v>0.43649379518518344</v>
      </c>
    </row>
    <row r="33" spans="1:7" ht="22.5" customHeight="1">
      <c r="A33" s="191"/>
      <c r="B33" s="184" t="s">
        <v>488</v>
      </c>
      <c r="C33" s="35">
        <f>'Кр-звезда'!D28+Макарово!D31+Октябрьский!D27+Салтыковка!D28+Урусово!D28+'Ш-Голицыно'!D26</f>
        <v>90</v>
      </c>
      <c r="D33" s="35">
        <f>'Кр-звезда'!E28+Макарово!E31+Октябрьский!E27+Салтыковка!E28+Урусово!E28+'Ш-Голицыно'!E26</f>
        <v>90</v>
      </c>
      <c r="E33" s="35">
        <f>'Кр-звезда'!F28+Макарово!F31+Октябрьский!F27+Салтыковка!F28+Урусово!F28+'Ш-Голицыно'!F26</f>
        <v>90</v>
      </c>
      <c r="F33" s="37">
        <f t="shared" si="0"/>
        <v>1</v>
      </c>
      <c r="G33" s="37">
        <f t="shared" si="1"/>
        <v>1</v>
      </c>
    </row>
    <row r="34" spans="1:7" ht="56.25" customHeight="1" hidden="1">
      <c r="A34" s="191"/>
      <c r="B34" s="184"/>
      <c r="C34" s="35"/>
      <c r="D34" s="35"/>
      <c r="E34" s="35"/>
      <c r="F34" s="37" t="e">
        <f t="shared" si="0"/>
        <v>#DIV/0!</v>
      </c>
      <c r="G34" s="37" t="e">
        <f t="shared" si="1"/>
        <v>#DIV/0!</v>
      </c>
    </row>
    <row r="35" spans="1:7" ht="35.25" customHeight="1">
      <c r="A35" s="191"/>
      <c r="B35" s="184" t="s">
        <v>549</v>
      </c>
      <c r="C35" s="35">
        <f>'Кр-звезда'!D27+Макарово!D30+Октябрьский!D26+Салтыковка!D27+Урусово!D27</f>
        <v>360</v>
      </c>
      <c r="D35" s="35">
        <f>'Кр-звезда'!E27+Макарово!E30+Октябрьский!E26+Салтыковка!E27+Урусово!E27</f>
        <v>360</v>
      </c>
      <c r="E35" s="35">
        <f>'Кр-звезда'!F27+Макарово!F30+Октябрьский!F26+Салтыковка!F27+Урусово!F27</f>
        <v>360</v>
      </c>
      <c r="F35" s="37">
        <f t="shared" si="0"/>
        <v>1</v>
      </c>
      <c r="G35" s="37">
        <f t="shared" si="1"/>
        <v>1</v>
      </c>
    </row>
    <row r="36" spans="1:7" ht="22.5" customHeight="1">
      <c r="A36" s="191"/>
      <c r="B36" s="184" t="s">
        <v>516</v>
      </c>
      <c r="C36" s="35">
        <f>МР!D32+МР!D31</f>
        <v>3691</v>
      </c>
      <c r="D36" s="35">
        <f>МР!E32+МР!E31</f>
        <v>2768.3</v>
      </c>
      <c r="E36" s="35">
        <f>МР!F32+МР!F31</f>
        <v>2000</v>
      </c>
      <c r="F36" s="37">
        <f t="shared" si="0"/>
        <v>0.541858574911948</v>
      </c>
      <c r="G36" s="37">
        <f t="shared" si="1"/>
        <v>0.7224650507531698</v>
      </c>
    </row>
    <row r="37" spans="1:7" ht="54" customHeight="1">
      <c r="A37" s="191"/>
      <c r="B37" s="184" t="s">
        <v>515</v>
      </c>
      <c r="C37" s="35">
        <f>МР!D34</f>
        <v>240</v>
      </c>
      <c r="D37" s="35">
        <f>МР!E34</f>
        <v>240</v>
      </c>
      <c r="E37" s="35">
        <f>МР!F34</f>
        <v>240</v>
      </c>
      <c r="F37" s="37">
        <f t="shared" si="0"/>
        <v>1</v>
      </c>
      <c r="G37" s="37">
        <f t="shared" si="1"/>
        <v>1</v>
      </c>
    </row>
    <row r="38" spans="1:7" ht="54" customHeight="1">
      <c r="A38" s="191"/>
      <c r="B38" s="184" t="s">
        <v>577</v>
      </c>
      <c r="C38" s="35">
        <f>МР!D33</f>
        <v>5600</v>
      </c>
      <c r="D38" s="35">
        <f>МР!E33</f>
        <v>5600</v>
      </c>
      <c r="E38" s="35">
        <f>МР!F33</f>
        <v>5600</v>
      </c>
      <c r="F38" s="37">
        <f t="shared" si="0"/>
        <v>1</v>
      </c>
      <c r="G38" s="37">
        <f t="shared" si="1"/>
        <v>1</v>
      </c>
    </row>
    <row r="39" spans="1:7" ht="81" customHeight="1">
      <c r="A39" s="191"/>
      <c r="B39" s="184" t="s">
        <v>656</v>
      </c>
      <c r="C39" s="35">
        <f>МР!D35</f>
        <v>256.1</v>
      </c>
      <c r="D39" s="35">
        <f>МР!E35</f>
        <v>128.1</v>
      </c>
      <c r="E39" s="35">
        <f>МР!F35</f>
        <v>0</v>
      </c>
      <c r="F39" s="37">
        <f t="shared" si="0"/>
        <v>0</v>
      </c>
      <c r="G39" s="37">
        <f t="shared" si="1"/>
        <v>0</v>
      </c>
    </row>
    <row r="40" spans="1:7" ht="84" customHeight="1">
      <c r="A40" s="191"/>
      <c r="B40" s="184" t="s">
        <v>657</v>
      </c>
      <c r="C40" s="35">
        <f>МР!D36</f>
        <v>2078.5</v>
      </c>
      <c r="D40" s="35">
        <f>МР!E36</f>
        <v>1039.3</v>
      </c>
      <c r="E40" s="35">
        <f>МР!F36</f>
        <v>0</v>
      </c>
      <c r="F40" s="37">
        <f t="shared" si="0"/>
        <v>0</v>
      </c>
      <c r="G40" s="37">
        <f t="shared" si="1"/>
        <v>0</v>
      </c>
    </row>
    <row r="41" spans="1:7" ht="84" customHeight="1">
      <c r="A41" s="191"/>
      <c r="B41" s="184" t="s">
        <v>684</v>
      </c>
      <c r="C41" s="193">
        <f>'МО г.Ртищево'!D26</f>
        <v>-63</v>
      </c>
      <c r="D41" s="193">
        <f>'МО г.Ртищево'!E26</f>
        <v>-63</v>
      </c>
      <c r="E41" s="193">
        <f>'МО г.Ртищево'!F26</f>
        <v>-63</v>
      </c>
      <c r="F41" s="37">
        <f t="shared" si="0"/>
        <v>1</v>
      </c>
      <c r="G41" s="37">
        <f t="shared" si="1"/>
        <v>1</v>
      </c>
    </row>
    <row r="42" spans="1:7" ht="18.75">
      <c r="A42" s="191"/>
      <c r="B42" s="184" t="s">
        <v>23</v>
      </c>
      <c r="C42" s="35">
        <f>C4+C28</f>
        <v>884860.7</v>
      </c>
      <c r="D42" s="35">
        <f>МР!E37</f>
        <v>568753.9999999999</v>
      </c>
      <c r="E42" s="35">
        <f>E4+E28</f>
        <v>564891.7000000001</v>
      </c>
      <c r="F42" s="37">
        <f t="shared" si="0"/>
        <v>0.6383961904964252</v>
      </c>
      <c r="G42" s="37">
        <f t="shared" si="1"/>
        <v>0.9932091906166817</v>
      </c>
    </row>
    <row r="43" spans="1:7" ht="18.75">
      <c r="A43" s="191"/>
      <c r="B43" s="41" t="s">
        <v>172</v>
      </c>
      <c r="C43" s="35">
        <v>6266.5</v>
      </c>
      <c r="D43" s="35">
        <v>4855.2</v>
      </c>
      <c r="E43" s="35">
        <v>3643</v>
      </c>
      <c r="F43" s="37">
        <f t="shared" si="0"/>
        <v>0.5813452485438443</v>
      </c>
      <c r="G43" s="37">
        <f t="shared" si="1"/>
        <v>0.7503295435821388</v>
      </c>
    </row>
    <row r="44" spans="1:7" ht="18.75">
      <c r="A44" s="191"/>
      <c r="B44" s="132" t="s">
        <v>173</v>
      </c>
      <c r="C44" s="35">
        <f>C42-C43</f>
        <v>878594.2</v>
      </c>
      <c r="D44" s="35">
        <f>D42-D43</f>
        <v>563898.7999999999</v>
      </c>
      <c r="E44" s="35">
        <f>E42-E43</f>
        <v>561248.7000000001</v>
      </c>
      <c r="F44" s="37">
        <f t="shared" si="0"/>
        <v>0.6388031015911556</v>
      </c>
      <c r="G44" s="37">
        <f t="shared" si="1"/>
        <v>0.99530039787281</v>
      </c>
    </row>
    <row r="45" spans="1:7" ht="18.75" hidden="1">
      <c r="A45" s="191"/>
      <c r="B45" s="184" t="s">
        <v>92</v>
      </c>
      <c r="C45" s="35">
        <f>C4</f>
        <v>280065.7</v>
      </c>
      <c r="D45" s="35">
        <f>D4</f>
        <v>187854.3</v>
      </c>
      <c r="E45" s="35">
        <f>E4</f>
        <v>193762.1</v>
      </c>
      <c r="F45" s="37">
        <f>E45/C45</f>
        <v>0.6918451634741419</v>
      </c>
      <c r="G45" s="37">
        <f>E45/D45</f>
        <v>1.0314488409368325</v>
      </c>
    </row>
    <row r="46" spans="1:7" ht="12.75">
      <c r="A46" s="233"/>
      <c r="B46" s="215"/>
      <c r="C46" s="215"/>
      <c r="D46" s="215"/>
      <c r="E46" s="215"/>
      <c r="F46" s="215"/>
      <c r="G46" s="216"/>
    </row>
    <row r="47" spans="1:7" ht="15" customHeight="1">
      <c r="A47" s="225" t="s">
        <v>133</v>
      </c>
      <c r="B47" s="226" t="s">
        <v>24</v>
      </c>
      <c r="C47" s="195" t="s">
        <v>3</v>
      </c>
      <c r="D47" s="200" t="s">
        <v>633</v>
      </c>
      <c r="E47" s="195" t="s">
        <v>4</v>
      </c>
      <c r="F47" s="200" t="s">
        <v>262</v>
      </c>
      <c r="G47" s="200" t="s">
        <v>634</v>
      </c>
    </row>
    <row r="48" spans="1:7" ht="24.75" customHeight="1">
      <c r="A48" s="225"/>
      <c r="B48" s="226"/>
      <c r="C48" s="195"/>
      <c r="D48" s="201"/>
      <c r="E48" s="195"/>
      <c r="F48" s="201"/>
      <c r="G48" s="201"/>
    </row>
    <row r="49" spans="1:7" ht="21" customHeight="1">
      <c r="A49" s="38" t="s">
        <v>56</v>
      </c>
      <c r="B49" s="188" t="s">
        <v>25</v>
      </c>
      <c r="C49" s="36">
        <f>+C51+C52+C53+C54+C50</f>
        <v>76535.1</v>
      </c>
      <c r="D49" s="36">
        <f>+D51+D52+D53+D54+D50</f>
        <v>59764.3</v>
      </c>
      <c r="E49" s="36">
        <f>+E51+E52+E53+E54+E50</f>
        <v>50688.899999999994</v>
      </c>
      <c r="F49" s="37">
        <f>E49/C49</f>
        <v>0.6622961229553498</v>
      </c>
      <c r="G49" s="37">
        <f>E49/D49</f>
        <v>0.8481468033591959</v>
      </c>
    </row>
    <row r="50" spans="1:7" ht="17.25" customHeight="1">
      <c r="A50" s="38" t="s">
        <v>57</v>
      </c>
      <c r="B50" s="133" t="s">
        <v>241</v>
      </c>
      <c r="C50" s="36">
        <f>МР!D43</f>
        <v>1900</v>
      </c>
      <c r="D50" s="36">
        <f>МР!E43</f>
        <v>1749</v>
      </c>
      <c r="E50" s="36">
        <f>МР!F43</f>
        <v>1464.6</v>
      </c>
      <c r="F50" s="37">
        <f aca="true" t="shared" si="2" ref="F50:F113">E50/C50</f>
        <v>0.7708421052631579</v>
      </c>
      <c r="G50" s="37">
        <f aca="true" t="shared" si="3" ref="G50:G113">E50/D50</f>
        <v>0.8373927958833619</v>
      </c>
    </row>
    <row r="51" spans="1:8" s="17" customFormat="1" ht="31.5">
      <c r="A51" s="76" t="s">
        <v>59</v>
      </c>
      <c r="B51" s="133" t="s">
        <v>259</v>
      </c>
      <c r="C51" s="74">
        <f>МР!D44+'Кр-звезда'!D36+Макарово!D38+Октябрьский!D34+Салтыковка!D35+Урусово!D36+'Ш-Голицыно'!D33</f>
        <v>38812.200000000004</v>
      </c>
      <c r="D51" s="74">
        <f>МР!E44+'Кр-звезда'!E36+Макарово!E38+Октябрьский!E34+Салтыковка!E35+Урусово!E36+'Ш-Голицыно'!E33</f>
        <v>32489.400000000005</v>
      </c>
      <c r="E51" s="74">
        <f>МР!F44+'Кр-звезда'!F36+Макарово!F38+Октябрьский!F34+Салтыковка!F35+Урусово!F36+'Ш-Голицыно'!F33</f>
        <v>27956.399999999998</v>
      </c>
      <c r="F51" s="37">
        <f t="shared" si="2"/>
        <v>0.7202992873374865</v>
      </c>
      <c r="G51" s="37">
        <f t="shared" si="3"/>
        <v>0.8604775711462813</v>
      </c>
      <c r="H51" s="33"/>
    </row>
    <row r="52" spans="1:8" s="17" customFormat="1" ht="31.5">
      <c r="A52" s="76" t="s">
        <v>60</v>
      </c>
      <c r="B52" s="133" t="s">
        <v>260</v>
      </c>
      <c r="C52" s="74">
        <f>МР!D47</f>
        <v>9106.2</v>
      </c>
      <c r="D52" s="74">
        <f>МР!E47</f>
        <v>6871.2</v>
      </c>
      <c r="E52" s="74">
        <f>МР!F47</f>
        <v>5929.4</v>
      </c>
      <c r="F52" s="37">
        <f t="shared" si="2"/>
        <v>0.6511387845643627</v>
      </c>
      <c r="G52" s="37">
        <f t="shared" si="3"/>
        <v>0.8629351496099662</v>
      </c>
      <c r="H52" s="33"/>
    </row>
    <row r="53" spans="1:8" s="17" customFormat="1" ht="31.5">
      <c r="A53" s="76" t="s">
        <v>61</v>
      </c>
      <c r="B53" s="133" t="s">
        <v>27</v>
      </c>
      <c r="C53" s="74">
        <f>МР!D49+'МО г.Ртищево'!D37+'Кр-звезда'!D39+Макарово!D41+Октябрьский!D38+Салтыковка!D38+Урусово!D39+'Ш-Голицыно'!D36</f>
        <v>3320</v>
      </c>
      <c r="D53" s="74">
        <f>МР!E49+'МО г.Ртищево'!E37+'Кр-звезда'!E39+Макарово!E41+Октябрьский!E38+Салтыковка!E38+Урусово!E39+'Ш-Голицыно'!E36</f>
        <v>0</v>
      </c>
      <c r="E53" s="74">
        <f>МР!F49+'МО г.Ртищево'!F37+'Кр-звезда'!F39+Макарово!F41+Октябрьский!F38+Салтыковка!F38+Урусово!F39+'Ш-Голицыно'!F36</f>
        <v>0</v>
      </c>
      <c r="F53" s="37">
        <f t="shared" si="2"/>
        <v>0</v>
      </c>
      <c r="G53" s="37">
        <v>0</v>
      </c>
      <c r="H53" s="33"/>
    </row>
    <row r="54" spans="1:8" s="17" customFormat="1" ht="31.5">
      <c r="A54" s="76" t="s">
        <v>110</v>
      </c>
      <c r="B54" s="133" t="s">
        <v>28</v>
      </c>
      <c r="C54" s="74">
        <f>C55++C56+C57+C58+C59+C60+C61+C62</f>
        <v>23396.7</v>
      </c>
      <c r="D54" s="74">
        <f>D55++D56+D57+D58+D59+D60+D61+D62</f>
        <v>18654.699999999997</v>
      </c>
      <c r="E54" s="74">
        <f>E55++E56+E57+E58+E59+E60+E61+E62</f>
        <v>15338.500000000002</v>
      </c>
      <c r="F54" s="37">
        <f t="shared" si="2"/>
        <v>0.6555839071322025</v>
      </c>
      <c r="G54" s="37">
        <f t="shared" si="3"/>
        <v>0.8222324668850212</v>
      </c>
      <c r="H54" s="33"/>
    </row>
    <row r="55" spans="1:7" ht="18.75">
      <c r="A55" s="187"/>
      <c r="B55" s="184" t="s">
        <v>129</v>
      </c>
      <c r="C55" s="35">
        <f>МР!D51+'МО г.Ртищево'!D39+'МО г.Ртищево'!D43</f>
        <v>11104</v>
      </c>
      <c r="D55" s="35">
        <f>МР!E51+'МО г.Ртищево'!E39+'МО г.Ртищево'!E43</f>
        <v>9931.6</v>
      </c>
      <c r="E55" s="35">
        <f>МР!F51+'МО г.Ртищево'!F39+'МО г.Ртищево'!F43</f>
        <v>9202.800000000001</v>
      </c>
      <c r="F55" s="37">
        <f t="shared" si="2"/>
        <v>0.8287824207492797</v>
      </c>
      <c r="G55" s="37">
        <f t="shared" si="3"/>
        <v>0.9266180675822627</v>
      </c>
    </row>
    <row r="56" spans="1:7" ht="18.75">
      <c r="A56" s="187"/>
      <c r="B56" s="184" t="s">
        <v>29</v>
      </c>
      <c r="C56" s="35">
        <f>'Кр-звезда'!D41+Макарово!D43+Октябрьский!D42+Салтыковка!D40+Урусово!D41+'Ш-Голицыно'!D38+МР!D52+'МО г.Ртищево'!D42</f>
        <v>225.1</v>
      </c>
      <c r="D56" s="35">
        <f>'Кр-звезда'!E41+Макарово!E43+Октябрьский!E42+Салтыковка!E40+Урусово!E41+'Ш-Голицыно'!E38+МР!E52+'МО г.Ртищево'!E42</f>
        <v>195.7</v>
      </c>
      <c r="E56" s="35">
        <f>'Кр-звезда'!F41+Макарово!F43+Октябрьский!F42+Салтыковка!F40+Урусово!F41+'Ш-Голицыно'!F38+МР!F52+'МО г.Ртищево'!F42</f>
        <v>186.29999999999998</v>
      </c>
      <c r="F56" s="37">
        <f t="shared" si="2"/>
        <v>0.8276321634828965</v>
      </c>
      <c r="G56" s="37">
        <f t="shared" si="3"/>
        <v>0.9519672968829841</v>
      </c>
    </row>
    <row r="57" spans="1:7" ht="18.75">
      <c r="A57" s="187"/>
      <c r="B57" s="184" t="s">
        <v>243</v>
      </c>
      <c r="C57" s="35">
        <f>МР!D54</f>
        <v>4121.9</v>
      </c>
      <c r="D57" s="35">
        <f>МР!E54</f>
        <v>3086</v>
      </c>
      <c r="E57" s="35">
        <f>МР!F54</f>
        <v>2938.5</v>
      </c>
      <c r="F57" s="37">
        <f t="shared" si="2"/>
        <v>0.7128993910575221</v>
      </c>
      <c r="G57" s="37">
        <f t="shared" si="3"/>
        <v>0.952203499675956</v>
      </c>
    </row>
    <row r="58" spans="1:7" ht="20.25" customHeight="1">
      <c r="A58" s="187"/>
      <c r="B58" s="184" t="s">
        <v>175</v>
      </c>
      <c r="C58" s="134">
        <f>'МО г.Ртищево'!D45</f>
        <v>240</v>
      </c>
      <c r="D58" s="134">
        <f>'МО г.Ртищево'!E45</f>
        <v>168</v>
      </c>
      <c r="E58" s="134">
        <f>'МО г.Ртищево'!F45</f>
        <v>147.4</v>
      </c>
      <c r="F58" s="37">
        <f t="shared" si="2"/>
        <v>0.6141666666666666</v>
      </c>
      <c r="G58" s="37">
        <f t="shared" si="3"/>
        <v>0.8773809523809524</v>
      </c>
    </row>
    <row r="59" spans="1:7" ht="37.5" customHeight="1">
      <c r="A59" s="187"/>
      <c r="B59" s="45" t="s">
        <v>242</v>
      </c>
      <c r="C59" s="134">
        <f>МР!D55</f>
        <v>6039.3</v>
      </c>
      <c r="D59" s="134">
        <f>МР!E55</f>
        <v>4033.9</v>
      </c>
      <c r="E59" s="134">
        <f>МР!F55</f>
        <v>2182.2</v>
      </c>
      <c r="F59" s="37">
        <f t="shared" si="2"/>
        <v>0.36133326710049174</v>
      </c>
      <c r="G59" s="37">
        <f t="shared" si="3"/>
        <v>0.5409653189221348</v>
      </c>
    </row>
    <row r="60" spans="1:7" ht="40.5" customHeight="1">
      <c r="A60" s="187"/>
      <c r="B60" s="45" t="s">
        <v>160</v>
      </c>
      <c r="C60" s="134">
        <f>МР!D53+'Кр-звезда'!D42+Макарово!D44+Урусово!D42+'Ш-Голицыно'!D39+Октябрьский!D40+Салтыковка!D41+'МО г.Ртищево'!D44</f>
        <v>429.2</v>
      </c>
      <c r="D60" s="134">
        <f>МР!E53+'Кр-звезда'!E42+Макарово!E44+Урусово!E42+'Ш-Голицыно'!E39+Октябрьский!E40+Салтыковка!E41+'МО г.Ртищево'!E44</f>
        <v>268.6</v>
      </c>
      <c r="E60" s="134">
        <f>МР!F53+'Кр-звезда'!F42+Макарово!F44+Урусово!F42+'Ш-Голицыно'!F39+Октябрьский!F40+Салтыковка!F41+'МО г.Ртищево'!F44</f>
        <v>188.2</v>
      </c>
      <c r="F60" s="37">
        <f t="shared" si="2"/>
        <v>0.4384902143522833</v>
      </c>
      <c r="G60" s="37">
        <f t="shared" si="3"/>
        <v>0.7006701414743112</v>
      </c>
    </row>
    <row r="61" spans="1:7" ht="35.25" customHeight="1">
      <c r="A61" s="187"/>
      <c r="B61" s="45" t="s">
        <v>254</v>
      </c>
      <c r="C61" s="134">
        <f>Салтыковка!D43+'Ш-Голицыно'!D40+Урусово!D43</f>
        <v>275.5</v>
      </c>
      <c r="D61" s="134">
        <f>Салтыковка!E43+'Ш-Голицыно'!E40+Урусово!E43</f>
        <v>266.3</v>
      </c>
      <c r="E61" s="134">
        <f>Салтыковка!F43+'Ш-Голицыно'!F40+Урусово!F43</f>
        <v>0</v>
      </c>
      <c r="F61" s="37">
        <f t="shared" si="2"/>
        <v>0</v>
      </c>
      <c r="G61" s="37">
        <f t="shared" si="3"/>
        <v>0</v>
      </c>
    </row>
    <row r="62" spans="1:7" ht="35.25" customHeight="1">
      <c r="A62" s="187"/>
      <c r="B62" s="45" t="s">
        <v>276</v>
      </c>
      <c r="C62" s="134">
        <f>МР!D56+'МО г.Ртищево'!D41+Урусово!D44</f>
        <v>961.7</v>
      </c>
      <c r="D62" s="134">
        <f>МР!E56+'МО г.Ртищево'!E41+Урусово!E44</f>
        <v>704.6</v>
      </c>
      <c r="E62" s="134">
        <f>МР!F56+'МО г.Ртищево'!F41+Урусово!F44</f>
        <v>493.1</v>
      </c>
      <c r="F62" s="37">
        <f t="shared" si="2"/>
        <v>0.5127378600395134</v>
      </c>
      <c r="G62" s="37">
        <f t="shared" si="3"/>
        <v>0.6998296906045983</v>
      </c>
    </row>
    <row r="63" spans="1:7" ht="21" customHeight="1">
      <c r="A63" s="38" t="s">
        <v>93</v>
      </c>
      <c r="B63" s="188" t="s">
        <v>88</v>
      </c>
      <c r="C63" s="36">
        <f>C64</f>
        <v>995</v>
      </c>
      <c r="D63" s="36">
        <f>D64</f>
        <v>746.4</v>
      </c>
      <c r="E63" s="36">
        <f>E64</f>
        <v>582.5</v>
      </c>
      <c r="F63" s="37">
        <f t="shared" si="2"/>
        <v>0.585427135678392</v>
      </c>
      <c r="G63" s="37">
        <f t="shared" si="3"/>
        <v>0.7804126473740622</v>
      </c>
    </row>
    <row r="64" spans="1:8" s="17" customFormat="1" ht="31.5">
      <c r="A64" s="76" t="s">
        <v>94</v>
      </c>
      <c r="B64" s="133" t="s">
        <v>89</v>
      </c>
      <c r="C64" s="74">
        <f>'Кр-звезда'!D46+Макарово!D48+Октябрьский!D45+Салтыковка!D45+Урусово!D46+'Ш-Голицыно'!D43</f>
        <v>995</v>
      </c>
      <c r="D64" s="74">
        <f>'Кр-звезда'!E46+Макарово!E48+Октябрьский!E45+Салтыковка!E45+Урусово!E46+'Ш-Голицыно'!E43</f>
        <v>746.4</v>
      </c>
      <c r="E64" s="74">
        <f>'Кр-звезда'!F46+Макарово!F48+Октябрьский!F45+Салтыковка!F45+Урусово!F46+'Ш-Голицыно'!F43</f>
        <v>582.5</v>
      </c>
      <c r="F64" s="37">
        <f t="shared" si="2"/>
        <v>0.585427135678392</v>
      </c>
      <c r="G64" s="37">
        <f t="shared" si="3"/>
        <v>0.7804126473740622</v>
      </c>
      <c r="H64" s="33"/>
    </row>
    <row r="65" spans="1:7" ht="21" customHeight="1">
      <c r="A65" s="38" t="s">
        <v>62</v>
      </c>
      <c r="B65" s="188" t="s">
        <v>30</v>
      </c>
      <c r="C65" s="36">
        <f>C68+C66</f>
        <v>1489.8000000000002</v>
      </c>
      <c r="D65" s="36">
        <f>D68+D66</f>
        <v>1273.8</v>
      </c>
      <c r="E65" s="36">
        <f>E68+E66</f>
        <v>613.5</v>
      </c>
      <c r="F65" s="37">
        <f t="shared" si="2"/>
        <v>0.4118002416431735</v>
      </c>
      <c r="G65" s="37">
        <f t="shared" si="3"/>
        <v>0.48162976919453604</v>
      </c>
    </row>
    <row r="66" spans="1:7" ht="21" customHeight="1">
      <c r="A66" s="38" t="s">
        <v>95</v>
      </c>
      <c r="B66" s="188" t="s">
        <v>90</v>
      </c>
      <c r="C66" s="36">
        <f>C67</f>
        <v>770.6</v>
      </c>
      <c r="D66" s="36">
        <f>D67</f>
        <v>770.6</v>
      </c>
      <c r="E66" s="36">
        <f>E67</f>
        <v>229.3</v>
      </c>
      <c r="F66" s="37">
        <f t="shared" si="2"/>
        <v>0.2975603425901895</v>
      </c>
      <c r="G66" s="37">
        <f t="shared" si="3"/>
        <v>0.2975603425901895</v>
      </c>
    </row>
    <row r="67" spans="1:7" ht="51" customHeight="1">
      <c r="A67" s="38"/>
      <c r="B67" s="184" t="s">
        <v>590</v>
      </c>
      <c r="C67" s="36">
        <f>'Кр-звезда'!D48+Макарово!D50+Октябрьский!D47+Салтыковка!D47+Урусово!D48+'Ш-Голицыно'!D45+'МО г.Ртищево'!D47</f>
        <v>770.6</v>
      </c>
      <c r="D67" s="36">
        <f>'Кр-звезда'!E48+Макарово!E50+Октябрьский!E47+Салтыковка!E47+Урусово!E48+'Ш-Голицыно'!E45+'МО г.Ртищево'!E47</f>
        <v>770.6</v>
      </c>
      <c r="E67" s="36">
        <f>'Кр-звезда'!F48+Макарово!F50+Октябрьский!F47+Салтыковка!F47+Урусово!F48+'Ш-Голицыно'!F45+'МО г.Ртищево'!F47</f>
        <v>229.3</v>
      </c>
      <c r="F67" s="37">
        <f t="shared" si="2"/>
        <v>0.2975603425901895</v>
      </c>
      <c r="G67" s="37">
        <f t="shared" si="3"/>
        <v>0.2975603425901895</v>
      </c>
    </row>
    <row r="68" spans="1:8" s="17" customFormat="1" ht="39.75" customHeight="1">
      <c r="A68" s="76" t="s">
        <v>132</v>
      </c>
      <c r="B68" s="133" t="s">
        <v>152</v>
      </c>
      <c r="C68" s="74">
        <f>C69+C73</f>
        <v>719.2</v>
      </c>
      <c r="D68" s="74">
        <f>D69+D73</f>
        <v>503.2</v>
      </c>
      <c r="E68" s="74">
        <f>E69+E73</f>
        <v>384.2</v>
      </c>
      <c r="F68" s="37">
        <f t="shared" si="2"/>
        <v>0.5342046718576196</v>
      </c>
      <c r="G68" s="37">
        <f t="shared" si="3"/>
        <v>0.7635135135135135</v>
      </c>
      <c r="H68" s="33"/>
    </row>
    <row r="69" spans="1:7" ht="93.75" customHeight="1">
      <c r="A69" s="187"/>
      <c r="B69" s="184" t="s">
        <v>266</v>
      </c>
      <c r="C69" s="35">
        <f>C70+C71+C72</f>
        <v>630</v>
      </c>
      <c r="D69" s="35">
        <f>D70+D71+D72</f>
        <v>414</v>
      </c>
      <c r="E69" s="35">
        <f>E70+E71+E72</f>
        <v>367</v>
      </c>
      <c r="F69" s="37">
        <f t="shared" si="2"/>
        <v>0.5825396825396826</v>
      </c>
      <c r="G69" s="37">
        <f t="shared" si="3"/>
        <v>0.8864734299516909</v>
      </c>
    </row>
    <row r="70" spans="1:7" ht="35.25" customHeight="1">
      <c r="A70" s="187"/>
      <c r="B70" s="41" t="s">
        <v>230</v>
      </c>
      <c r="C70" s="35">
        <f>'МО г.Ртищево'!D54</f>
        <v>50</v>
      </c>
      <c r="D70" s="35">
        <f>'МО г.Ртищево'!E54</f>
        <v>5</v>
      </c>
      <c r="E70" s="35">
        <f>'МО г.Ртищево'!F54</f>
        <v>0</v>
      </c>
      <c r="F70" s="37">
        <f t="shared" si="2"/>
        <v>0</v>
      </c>
      <c r="G70" s="37">
        <f t="shared" si="3"/>
        <v>0</v>
      </c>
    </row>
    <row r="71" spans="1:7" ht="51.75" customHeight="1">
      <c r="A71" s="187"/>
      <c r="B71" s="41" t="s">
        <v>232</v>
      </c>
      <c r="C71" s="35">
        <f>'МО г.Ртищево'!D55</f>
        <v>570</v>
      </c>
      <c r="D71" s="35">
        <f>'МО г.Ртищево'!E55</f>
        <v>399</v>
      </c>
      <c r="E71" s="35">
        <f>'МО г.Ртищево'!F55</f>
        <v>357</v>
      </c>
      <c r="F71" s="37">
        <f t="shared" si="2"/>
        <v>0.6263157894736842</v>
      </c>
      <c r="G71" s="37">
        <f t="shared" si="3"/>
        <v>0.8947368421052632</v>
      </c>
    </row>
    <row r="72" spans="1:7" ht="34.5" customHeight="1">
      <c r="A72" s="187"/>
      <c r="B72" s="41" t="s">
        <v>236</v>
      </c>
      <c r="C72" s="35">
        <f>'МО г.Ртищево'!D57</f>
        <v>10</v>
      </c>
      <c r="D72" s="35">
        <f>'МО г.Ртищево'!E57</f>
        <v>10</v>
      </c>
      <c r="E72" s="35">
        <f>'МО г.Ртищево'!F57</f>
        <v>10</v>
      </c>
      <c r="F72" s="37">
        <f t="shared" si="2"/>
        <v>1</v>
      </c>
      <c r="G72" s="37">
        <f t="shared" si="3"/>
        <v>1</v>
      </c>
    </row>
    <row r="73" spans="1:7" ht="34.5" customHeight="1">
      <c r="A73" s="187"/>
      <c r="B73" s="41" t="s">
        <v>276</v>
      </c>
      <c r="C73" s="35">
        <f>'Кр-звезда'!D56+Салтыковка!D51+'Ш-Голицыно'!D52+Макарово!D53</f>
        <v>89.2</v>
      </c>
      <c r="D73" s="35">
        <f>'Кр-звезда'!E56+Салтыковка!E51+'Ш-Голицыно'!E52+Макарово!E53</f>
        <v>89.2</v>
      </c>
      <c r="E73" s="35">
        <f>'Кр-звезда'!F56+Салтыковка!F51+'Ш-Голицыно'!F52+Макарово!F53</f>
        <v>17.2</v>
      </c>
      <c r="F73" s="37">
        <f t="shared" si="2"/>
        <v>0.1928251121076233</v>
      </c>
      <c r="G73" s="37">
        <f t="shared" si="3"/>
        <v>0.1928251121076233</v>
      </c>
    </row>
    <row r="74" spans="1:7" ht="22.5" customHeight="1">
      <c r="A74" s="38" t="s">
        <v>63</v>
      </c>
      <c r="B74" s="188" t="s">
        <v>31</v>
      </c>
      <c r="C74" s="36">
        <f>C80+C82+C86+C122+C75</f>
        <v>75206.90000000001</v>
      </c>
      <c r="D74" s="36">
        <f>D80+D82+D86+D122+D75</f>
        <v>55359.5</v>
      </c>
      <c r="E74" s="36">
        <f>E80+E82+E86+E122+E75</f>
        <v>11296.300000000003</v>
      </c>
      <c r="F74" s="37">
        <f t="shared" si="2"/>
        <v>0.15020297339738775</v>
      </c>
      <c r="G74" s="37">
        <f t="shared" si="3"/>
        <v>0.20405350481850457</v>
      </c>
    </row>
    <row r="75" spans="1:7" ht="22.5" customHeight="1">
      <c r="A75" s="38" t="s">
        <v>555</v>
      </c>
      <c r="B75" s="184" t="s">
        <v>556</v>
      </c>
      <c r="C75" s="36">
        <f>C76</f>
        <v>61</v>
      </c>
      <c r="D75" s="36">
        <f>D76</f>
        <v>61</v>
      </c>
      <c r="E75" s="36">
        <f>E76</f>
        <v>15.7</v>
      </c>
      <c r="F75" s="37">
        <f t="shared" si="2"/>
        <v>0.25737704918032783</v>
      </c>
      <c r="G75" s="37">
        <f t="shared" si="3"/>
        <v>0.25737704918032783</v>
      </c>
    </row>
    <row r="76" spans="1:7" ht="52.5" customHeight="1">
      <c r="A76" s="38"/>
      <c r="B76" s="184" t="s">
        <v>563</v>
      </c>
      <c r="C76" s="36">
        <f>C77+C78+C79</f>
        <v>61</v>
      </c>
      <c r="D76" s="36">
        <f>D77+D78+D79</f>
        <v>61</v>
      </c>
      <c r="E76" s="36">
        <f>E77+E78+E79</f>
        <v>15.7</v>
      </c>
      <c r="F76" s="37">
        <f t="shared" si="2"/>
        <v>0.25737704918032783</v>
      </c>
      <c r="G76" s="37">
        <f t="shared" si="3"/>
        <v>0.25737704918032783</v>
      </c>
    </row>
    <row r="77" spans="1:7" ht="18.75" customHeight="1">
      <c r="A77" s="38"/>
      <c r="B77" s="184" t="s">
        <v>558</v>
      </c>
      <c r="C77" s="35">
        <f>МР!D66</f>
        <v>10</v>
      </c>
      <c r="D77" s="35">
        <f>МР!E66</f>
        <v>10</v>
      </c>
      <c r="E77" s="35">
        <f>МР!F66</f>
        <v>0</v>
      </c>
      <c r="F77" s="37">
        <f t="shared" si="2"/>
        <v>0</v>
      </c>
      <c r="G77" s="37">
        <f t="shared" si="3"/>
        <v>0</v>
      </c>
    </row>
    <row r="78" spans="1:7" ht="38.25" customHeight="1">
      <c r="A78" s="38"/>
      <c r="B78" s="184" t="s">
        <v>561</v>
      </c>
      <c r="C78" s="35">
        <f>МР!D67</f>
        <v>35</v>
      </c>
      <c r="D78" s="35">
        <f>МР!E67</f>
        <v>35</v>
      </c>
      <c r="E78" s="35">
        <f>МР!F67</f>
        <v>15.7</v>
      </c>
      <c r="F78" s="37">
        <f t="shared" si="2"/>
        <v>0.44857142857142857</v>
      </c>
      <c r="G78" s="37">
        <f t="shared" si="3"/>
        <v>0.44857142857142857</v>
      </c>
    </row>
    <row r="79" spans="1:7" ht="32.25" customHeight="1">
      <c r="A79" s="38"/>
      <c r="B79" s="184" t="s">
        <v>562</v>
      </c>
      <c r="C79" s="35">
        <f>МР!D68</f>
        <v>16</v>
      </c>
      <c r="D79" s="35">
        <f>МР!E68</f>
        <v>16</v>
      </c>
      <c r="E79" s="35">
        <f>МР!F68</f>
        <v>0</v>
      </c>
      <c r="F79" s="37">
        <f t="shared" si="2"/>
        <v>0</v>
      </c>
      <c r="G79" s="37">
        <f t="shared" si="3"/>
        <v>0</v>
      </c>
    </row>
    <row r="80" spans="1:7" ht="22.5" customHeight="1">
      <c r="A80" s="38" t="s">
        <v>186</v>
      </c>
      <c r="B80" s="188" t="s">
        <v>245</v>
      </c>
      <c r="C80" s="36">
        <f>C81</f>
        <v>48.7</v>
      </c>
      <c r="D80" s="36">
        <f>D81</f>
        <v>34.7</v>
      </c>
      <c r="E80" s="36">
        <f>E81</f>
        <v>0</v>
      </c>
      <c r="F80" s="37">
        <f t="shared" si="2"/>
        <v>0</v>
      </c>
      <c r="G80" s="37">
        <f t="shared" si="3"/>
        <v>0</v>
      </c>
    </row>
    <row r="81" spans="1:7" ht="32.25" customHeight="1">
      <c r="A81" s="38"/>
      <c r="B81" s="184" t="s">
        <v>204</v>
      </c>
      <c r="C81" s="36">
        <f>МР!D70</f>
        <v>48.7</v>
      </c>
      <c r="D81" s="36">
        <f>МР!E70</f>
        <v>34.7</v>
      </c>
      <c r="E81" s="36">
        <f>МР!F70</f>
        <v>0</v>
      </c>
      <c r="F81" s="37">
        <f t="shared" si="2"/>
        <v>0</v>
      </c>
      <c r="G81" s="37">
        <f t="shared" si="3"/>
        <v>0</v>
      </c>
    </row>
    <row r="82" spans="1:7" ht="19.5" customHeight="1">
      <c r="A82" s="38" t="s">
        <v>219</v>
      </c>
      <c r="B82" s="188" t="s">
        <v>246</v>
      </c>
      <c r="C82" s="36">
        <f>C83+C85</f>
        <v>1383.1</v>
      </c>
      <c r="D82" s="36">
        <f>D83+D85</f>
        <v>854.1</v>
      </c>
      <c r="E82" s="36">
        <f>E83+E85</f>
        <v>426.20000000000005</v>
      </c>
      <c r="F82" s="37">
        <f t="shared" si="2"/>
        <v>0.3081483623743764</v>
      </c>
      <c r="G82" s="37">
        <f t="shared" si="3"/>
        <v>0.49900480037466344</v>
      </c>
    </row>
    <row r="83" spans="1:7" ht="31.5">
      <c r="A83" s="38"/>
      <c r="B83" s="48" t="s">
        <v>284</v>
      </c>
      <c r="C83" s="36">
        <f>C84</f>
        <v>8.1</v>
      </c>
      <c r="D83" s="36">
        <f>D84</f>
        <v>8.1</v>
      </c>
      <c r="E83" s="36">
        <f>E84</f>
        <v>8.1</v>
      </c>
      <c r="F83" s="37">
        <f t="shared" si="2"/>
        <v>1</v>
      </c>
      <c r="G83" s="37">
        <f t="shared" si="3"/>
        <v>1</v>
      </c>
    </row>
    <row r="84" spans="1:7" ht="67.5" customHeight="1">
      <c r="A84" s="38"/>
      <c r="B84" s="184" t="s">
        <v>286</v>
      </c>
      <c r="C84" s="36">
        <f>МР!D73+'МО г.Ртищево'!D61</f>
        <v>8.1</v>
      </c>
      <c r="D84" s="36">
        <f>МР!E73+'МО г.Ртищево'!E61</f>
        <v>8.1</v>
      </c>
      <c r="E84" s="36">
        <f>МР!F73+'МО г.Ртищево'!F61</f>
        <v>8.1</v>
      </c>
      <c r="F84" s="37">
        <f t="shared" si="2"/>
        <v>1</v>
      </c>
      <c r="G84" s="37">
        <f t="shared" si="3"/>
        <v>1</v>
      </c>
    </row>
    <row r="85" spans="1:7" ht="67.5" customHeight="1">
      <c r="A85" s="38"/>
      <c r="B85" s="184" t="s">
        <v>667</v>
      </c>
      <c r="C85" s="36">
        <f>МР!D74</f>
        <v>1375</v>
      </c>
      <c r="D85" s="36">
        <f>МР!E74</f>
        <v>846</v>
      </c>
      <c r="E85" s="36">
        <f>МР!F74</f>
        <v>418.1</v>
      </c>
      <c r="F85" s="37">
        <f t="shared" si="2"/>
        <v>0.3040727272727273</v>
      </c>
      <c r="G85" s="37">
        <f t="shared" si="3"/>
        <v>0.4942080378250591</v>
      </c>
    </row>
    <row r="86" spans="1:8" s="17" customFormat="1" ht="35.25" customHeight="1">
      <c r="A86" s="76" t="s">
        <v>101</v>
      </c>
      <c r="B86" s="133" t="s">
        <v>176</v>
      </c>
      <c r="C86" s="74">
        <f>C87+C90+C92+C106+C110+C117+C118+C119</f>
        <v>66553.6</v>
      </c>
      <c r="D86" s="74">
        <f>D87+D90+D92+D106+D110+D117+D118+D119</f>
        <v>49443.5</v>
      </c>
      <c r="E86" s="74">
        <f>E87+E90+E92+E106+E110+E117+E118+E119</f>
        <v>10014.900000000001</v>
      </c>
      <c r="F86" s="37">
        <f t="shared" si="2"/>
        <v>0.15047871189537457</v>
      </c>
      <c r="G86" s="37">
        <f t="shared" si="3"/>
        <v>0.2025524083044283</v>
      </c>
      <c r="H86" s="33"/>
    </row>
    <row r="87" spans="1:8" s="17" customFormat="1" ht="49.5" customHeight="1">
      <c r="A87" s="76"/>
      <c r="B87" s="184" t="s">
        <v>228</v>
      </c>
      <c r="C87" s="74">
        <f>C88+C89</f>
        <v>900</v>
      </c>
      <c r="D87" s="74">
        <f>D88+D89</f>
        <v>882.5</v>
      </c>
      <c r="E87" s="74">
        <f>E88+E89</f>
        <v>399.6</v>
      </c>
      <c r="F87" s="37">
        <f t="shared" si="2"/>
        <v>0.444</v>
      </c>
      <c r="G87" s="37">
        <f t="shared" si="3"/>
        <v>0.4528045325779037</v>
      </c>
      <c r="H87" s="33"/>
    </row>
    <row r="88" spans="1:8" s="17" customFormat="1" ht="98.25" customHeight="1">
      <c r="A88" s="76"/>
      <c r="B88" s="41" t="s">
        <v>341</v>
      </c>
      <c r="C88" s="74">
        <f>МР!D77+'МО г.Ртищево'!D64</f>
        <v>700</v>
      </c>
      <c r="D88" s="74">
        <f>МР!E77+'МО г.Ртищево'!E64</f>
        <v>682.5</v>
      </c>
      <c r="E88" s="74">
        <f>МР!F77+'МО г.Ртищево'!F64</f>
        <v>200</v>
      </c>
      <c r="F88" s="37">
        <f t="shared" si="2"/>
        <v>0.2857142857142857</v>
      </c>
      <c r="G88" s="37">
        <f t="shared" si="3"/>
        <v>0.29304029304029305</v>
      </c>
      <c r="H88" s="33"/>
    </row>
    <row r="89" spans="1:8" s="17" customFormat="1" ht="56.25" customHeight="1">
      <c r="A89" s="76"/>
      <c r="B89" s="48" t="s">
        <v>343</v>
      </c>
      <c r="C89" s="74">
        <f>МР!D78</f>
        <v>200</v>
      </c>
      <c r="D89" s="74">
        <f>МР!E78</f>
        <v>200</v>
      </c>
      <c r="E89" s="74">
        <f>МР!F78</f>
        <v>199.6</v>
      </c>
      <c r="F89" s="37">
        <f t="shared" si="2"/>
        <v>0.998</v>
      </c>
      <c r="G89" s="37">
        <f t="shared" si="3"/>
        <v>0.998</v>
      </c>
      <c r="H89" s="33"/>
    </row>
    <row r="90" spans="1:8" s="17" customFormat="1" ht="69" customHeight="1">
      <c r="A90" s="76"/>
      <c r="B90" s="46" t="s">
        <v>350</v>
      </c>
      <c r="C90" s="74">
        <f>C91</f>
        <v>15585</v>
      </c>
      <c r="D90" s="74">
        <f>D91</f>
        <v>11959.8</v>
      </c>
      <c r="E90" s="74">
        <f>E91</f>
        <v>0</v>
      </c>
      <c r="F90" s="37">
        <f t="shared" si="2"/>
        <v>0</v>
      </c>
      <c r="G90" s="37">
        <f t="shared" si="3"/>
        <v>0</v>
      </c>
      <c r="H90" s="33"/>
    </row>
    <row r="91" spans="1:8" s="17" customFormat="1" ht="83.25" customHeight="1">
      <c r="A91" s="76"/>
      <c r="B91" s="48" t="s">
        <v>345</v>
      </c>
      <c r="C91" s="74">
        <f>МР!D80</f>
        <v>15585</v>
      </c>
      <c r="D91" s="74">
        <f>МР!E80</f>
        <v>11959.8</v>
      </c>
      <c r="E91" s="74">
        <f>МР!F80</f>
        <v>0</v>
      </c>
      <c r="F91" s="37">
        <f t="shared" si="2"/>
        <v>0</v>
      </c>
      <c r="G91" s="37">
        <f t="shared" si="3"/>
        <v>0</v>
      </c>
      <c r="H91" s="33"/>
    </row>
    <row r="92" spans="1:8" s="17" customFormat="1" ht="51.75" customHeight="1">
      <c r="A92" s="76"/>
      <c r="B92" s="46" t="s">
        <v>299</v>
      </c>
      <c r="C92" s="74">
        <f>C94+C95+C96+C97+C98+C99+C100+C101+C102+C103+C104+C93+C105</f>
        <v>34112.6</v>
      </c>
      <c r="D92" s="74">
        <f>D94+D95+D96+D97+D98+D99+D100+D101+D102+D103+D104+D93+D105</f>
        <v>28006.000000000004</v>
      </c>
      <c r="E92" s="74">
        <f>E94+E95+E96+E97+E98+E99+E100+E101+E102+E103+E104+E93+E105</f>
        <v>6442.100000000001</v>
      </c>
      <c r="F92" s="37">
        <f t="shared" si="2"/>
        <v>0.1888481089099043</v>
      </c>
      <c r="G92" s="37">
        <f t="shared" si="3"/>
        <v>0.23002570877669073</v>
      </c>
      <c r="H92" s="33"/>
    </row>
    <row r="93" spans="1:8" s="17" customFormat="1" ht="51.75" customHeight="1">
      <c r="A93" s="76"/>
      <c r="B93" s="48" t="s">
        <v>451</v>
      </c>
      <c r="C93" s="74">
        <f>МР!D82</f>
        <v>74.5</v>
      </c>
      <c r="D93" s="74">
        <f>МР!E82</f>
        <v>74.5</v>
      </c>
      <c r="E93" s="74">
        <f>МР!F82</f>
        <v>0</v>
      </c>
      <c r="F93" s="37">
        <f t="shared" si="2"/>
        <v>0</v>
      </c>
      <c r="G93" s="37">
        <f t="shared" si="3"/>
        <v>0</v>
      </c>
      <c r="H93" s="33"/>
    </row>
    <row r="94" spans="1:8" s="17" customFormat="1" ht="51.75" customHeight="1">
      <c r="A94" s="76"/>
      <c r="B94" s="48" t="s">
        <v>347</v>
      </c>
      <c r="C94" s="74">
        <f>МР!D83</f>
        <v>4200</v>
      </c>
      <c r="D94" s="74">
        <f>МР!E83</f>
        <v>3850</v>
      </c>
      <c r="E94" s="74">
        <f>МР!F83</f>
        <v>1643.7</v>
      </c>
      <c r="F94" s="37">
        <f t="shared" si="2"/>
        <v>0.39135714285714285</v>
      </c>
      <c r="G94" s="37">
        <f t="shared" si="3"/>
        <v>0.42693506493506495</v>
      </c>
      <c r="H94" s="33"/>
    </row>
    <row r="95" spans="1:8" s="17" customFormat="1" ht="39.75" customHeight="1">
      <c r="A95" s="76"/>
      <c r="B95" s="48" t="s">
        <v>352</v>
      </c>
      <c r="C95" s="74">
        <f>МР!D84+'МО г.Ртищево'!D67</f>
        <v>3511.7</v>
      </c>
      <c r="D95" s="74">
        <f>МР!E84+'МО г.Ртищево'!E67</f>
        <v>2904.8999999999996</v>
      </c>
      <c r="E95" s="74">
        <f>МР!F84+'МО г.Ртищево'!F67</f>
        <v>1342.1</v>
      </c>
      <c r="F95" s="37">
        <f t="shared" si="2"/>
        <v>0.3821795711478771</v>
      </c>
      <c r="G95" s="37">
        <f t="shared" si="3"/>
        <v>0.4620124617026404</v>
      </c>
      <c r="H95" s="33"/>
    </row>
    <row r="96" spans="1:8" s="17" customFormat="1" ht="38.25" customHeight="1">
      <c r="A96" s="76"/>
      <c r="B96" s="48" t="s">
        <v>353</v>
      </c>
      <c r="C96" s="74">
        <f>МР!D85</f>
        <v>1600</v>
      </c>
      <c r="D96" s="74">
        <f>МР!E85</f>
        <v>1600</v>
      </c>
      <c r="E96" s="74">
        <f>МР!F85</f>
        <v>1518.3</v>
      </c>
      <c r="F96" s="37">
        <f t="shared" si="2"/>
        <v>0.9489375</v>
      </c>
      <c r="G96" s="37">
        <f t="shared" si="3"/>
        <v>0.9489375</v>
      </c>
      <c r="H96" s="33"/>
    </row>
    <row r="97" spans="1:8" s="17" customFormat="1" ht="56.25" customHeight="1">
      <c r="A97" s="76"/>
      <c r="B97" s="48" t="s">
        <v>250</v>
      </c>
      <c r="C97" s="74">
        <f>МР!D86</f>
        <v>10571.5</v>
      </c>
      <c r="D97" s="74">
        <f>МР!E86</f>
        <v>10571.5</v>
      </c>
      <c r="E97" s="74">
        <f>МР!F86</f>
        <v>0</v>
      </c>
      <c r="F97" s="37">
        <f t="shared" si="2"/>
        <v>0</v>
      </c>
      <c r="G97" s="37">
        <f t="shared" si="3"/>
        <v>0</v>
      </c>
      <c r="H97" s="33"/>
    </row>
    <row r="98" spans="1:7" ht="69" customHeight="1">
      <c r="A98" s="187"/>
      <c r="B98" s="48" t="s">
        <v>252</v>
      </c>
      <c r="C98" s="74">
        <f>МР!D87</f>
        <v>105.7</v>
      </c>
      <c r="D98" s="74">
        <f>МР!E87</f>
        <v>87.2</v>
      </c>
      <c r="E98" s="74">
        <f>МР!F87</f>
        <v>0</v>
      </c>
      <c r="F98" s="37">
        <f t="shared" si="2"/>
        <v>0</v>
      </c>
      <c r="G98" s="37">
        <f t="shared" si="3"/>
        <v>0</v>
      </c>
    </row>
    <row r="99" spans="1:7" ht="48" customHeight="1">
      <c r="A99" s="187"/>
      <c r="B99" s="50" t="s">
        <v>356</v>
      </c>
      <c r="C99" s="74">
        <f>МР!D88+'МО г.Ртищево'!D68</f>
        <v>1040</v>
      </c>
      <c r="D99" s="74">
        <f>МР!E88+'МО г.Ртищево'!E68</f>
        <v>605</v>
      </c>
      <c r="E99" s="74">
        <f>МР!F88+'МО г.Ртищево'!F68</f>
        <v>0</v>
      </c>
      <c r="F99" s="37">
        <f t="shared" si="2"/>
        <v>0</v>
      </c>
      <c r="G99" s="37">
        <f t="shared" si="3"/>
        <v>0</v>
      </c>
    </row>
    <row r="100" spans="1:7" ht="45.75" customHeight="1">
      <c r="A100" s="187"/>
      <c r="B100" s="50" t="s">
        <v>358</v>
      </c>
      <c r="C100" s="74">
        <f>МР!D89</f>
        <v>65.9</v>
      </c>
      <c r="D100" s="74">
        <f>МР!E89</f>
        <v>65.9</v>
      </c>
      <c r="E100" s="74">
        <f>МР!F89</f>
        <v>48</v>
      </c>
      <c r="F100" s="37">
        <f t="shared" si="2"/>
        <v>0.7283763277693475</v>
      </c>
      <c r="G100" s="37">
        <f t="shared" si="3"/>
        <v>0.7283763277693475</v>
      </c>
    </row>
    <row r="101" spans="1:7" ht="33" customHeight="1">
      <c r="A101" s="187"/>
      <c r="B101" s="50" t="s">
        <v>360</v>
      </c>
      <c r="C101" s="74">
        <f>МР!D90</f>
        <v>545.3</v>
      </c>
      <c r="D101" s="74">
        <f>МР!E90</f>
        <v>545.3</v>
      </c>
      <c r="E101" s="74">
        <f>МР!F90</f>
        <v>48.1</v>
      </c>
      <c r="F101" s="37">
        <f t="shared" si="2"/>
        <v>0.08820832569227949</v>
      </c>
      <c r="G101" s="37">
        <f t="shared" si="3"/>
        <v>0.08820832569227949</v>
      </c>
    </row>
    <row r="102" spans="1:7" ht="72.75" customHeight="1">
      <c r="A102" s="187"/>
      <c r="B102" s="41" t="s">
        <v>369</v>
      </c>
      <c r="C102" s="34">
        <f>'МО г.Ртищево'!D66</f>
        <v>12222.7</v>
      </c>
      <c r="D102" s="34">
        <f>'МО г.Ртищево'!E66</f>
        <v>7526.4</v>
      </c>
      <c r="E102" s="34">
        <f>'МО г.Ртищево'!F66</f>
        <v>1666.6</v>
      </c>
      <c r="F102" s="37">
        <f t="shared" si="2"/>
        <v>0.13635285166125322</v>
      </c>
      <c r="G102" s="37">
        <f t="shared" si="3"/>
        <v>0.22143388605442177</v>
      </c>
    </row>
    <row r="103" spans="1:7" ht="32.25" customHeight="1">
      <c r="A103" s="187"/>
      <c r="B103" s="41" t="s">
        <v>371</v>
      </c>
      <c r="C103" s="34">
        <f>'МО г.Ртищево'!D69</f>
        <v>58.1</v>
      </c>
      <c r="D103" s="34">
        <f>'МО г.Ртищево'!E69</f>
        <v>58.1</v>
      </c>
      <c r="E103" s="34">
        <f>'МО г.Ртищево'!F69</f>
        <v>58.1</v>
      </c>
      <c r="F103" s="37">
        <f t="shared" si="2"/>
        <v>1</v>
      </c>
      <c r="G103" s="37">
        <f t="shared" si="3"/>
        <v>1</v>
      </c>
    </row>
    <row r="104" spans="1:7" ht="26.25" customHeight="1">
      <c r="A104" s="187"/>
      <c r="B104" s="41" t="s">
        <v>372</v>
      </c>
      <c r="C104" s="34">
        <f>'МО г.Ртищево'!D70</f>
        <v>107.2</v>
      </c>
      <c r="D104" s="34">
        <f>'МО г.Ртищево'!E70</f>
        <v>107.2</v>
      </c>
      <c r="E104" s="34">
        <f>'МО г.Ртищево'!F70</f>
        <v>107.2</v>
      </c>
      <c r="F104" s="37">
        <f t="shared" si="2"/>
        <v>1</v>
      </c>
      <c r="G104" s="37">
        <f t="shared" si="3"/>
        <v>1</v>
      </c>
    </row>
    <row r="105" spans="1:7" ht="26.25" customHeight="1">
      <c r="A105" s="187"/>
      <c r="B105" s="41" t="s">
        <v>455</v>
      </c>
      <c r="C105" s="34">
        <f>'МО г.Ртищево'!D71</f>
        <v>10</v>
      </c>
      <c r="D105" s="34">
        <f>'МО г.Ртищево'!E71</f>
        <v>10</v>
      </c>
      <c r="E105" s="34">
        <f>'МО г.Ртищево'!F71</f>
        <v>10</v>
      </c>
      <c r="F105" s="37">
        <f t="shared" si="2"/>
        <v>1</v>
      </c>
      <c r="G105" s="37">
        <f t="shared" si="3"/>
        <v>1</v>
      </c>
    </row>
    <row r="106" spans="1:7" ht="46.5" customHeight="1">
      <c r="A106" s="187"/>
      <c r="B106" s="184" t="s">
        <v>377</v>
      </c>
      <c r="C106" s="35">
        <f>C107</f>
        <v>247</v>
      </c>
      <c r="D106" s="35">
        <f>D107</f>
        <v>247</v>
      </c>
      <c r="E106" s="35">
        <f>E107</f>
        <v>246.8</v>
      </c>
      <c r="F106" s="37">
        <f t="shared" si="2"/>
        <v>0.9991902834008097</v>
      </c>
      <c r="G106" s="37">
        <f t="shared" si="3"/>
        <v>0.9991902834008097</v>
      </c>
    </row>
    <row r="107" spans="1:7" ht="26.25" customHeight="1">
      <c r="A107" s="187"/>
      <c r="B107" s="41" t="s">
        <v>497</v>
      </c>
      <c r="C107" s="34">
        <f>'МО г.Ртищево'!D73</f>
        <v>247</v>
      </c>
      <c r="D107" s="34">
        <f>'МО г.Ртищево'!E73</f>
        <v>247</v>
      </c>
      <c r="E107" s="34">
        <f>'МО г.Ртищево'!F73</f>
        <v>246.8</v>
      </c>
      <c r="F107" s="37">
        <f t="shared" si="2"/>
        <v>0.9991902834008097</v>
      </c>
      <c r="G107" s="37">
        <f t="shared" si="3"/>
        <v>0.9991902834008097</v>
      </c>
    </row>
    <row r="108" spans="1:7" ht="20.25" customHeight="1" hidden="1">
      <c r="A108" s="187"/>
      <c r="B108" s="41"/>
      <c r="C108" s="34"/>
      <c r="D108" s="34"/>
      <c r="E108" s="34"/>
      <c r="F108" s="37" t="e">
        <f t="shared" si="2"/>
        <v>#DIV/0!</v>
      </c>
      <c r="G108" s="37" t="e">
        <f t="shared" si="3"/>
        <v>#DIV/0!</v>
      </c>
    </row>
    <row r="109" spans="1:7" ht="26.25" customHeight="1" hidden="1">
      <c r="A109" s="187"/>
      <c r="B109" s="41"/>
      <c r="C109" s="34"/>
      <c r="D109" s="34"/>
      <c r="E109" s="34"/>
      <c r="F109" s="37" t="e">
        <f t="shared" si="2"/>
        <v>#DIV/0!</v>
      </c>
      <c r="G109" s="37" t="e">
        <f t="shared" si="3"/>
        <v>#DIV/0!</v>
      </c>
    </row>
    <row r="110" spans="1:7" ht="50.25" customHeight="1">
      <c r="A110" s="187"/>
      <c r="B110" s="184" t="s">
        <v>307</v>
      </c>
      <c r="C110" s="35">
        <f>C111+C112+C113+C114+C115+C116</f>
        <v>8248.199999999999</v>
      </c>
      <c r="D110" s="35">
        <f>D111+D112+D113+D114+D115+D116</f>
        <v>8248.199999999999</v>
      </c>
      <c r="E110" s="35">
        <f>E111+E112+E113+E114+E115+E116</f>
        <v>2926.3999999999996</v>
      </c>
      <c r="F110" s="37">
        <f t="shared" si="2"/>
        <v>0.3547925608011445</v>
      </c>
      <c r="G110" s="37">
        <f t="shared" si="3"/>
        <v>0.3547925608011445</v>
      </c>
    </row>
    <row r="111" spans="1:7" ht="38.25" customHeight="1">
      <c r="A111" s="187"/>
      <c r="B111" s="41" t="s">
        <v>499</v>
      </c>
      <c r="C111" s="34">
        <f>'МО г.Ртищево'!D78</f>
        <v>156.4</v>
      </c>
      <c r="D111" s="34">
        <f>'МО г.Ртищево'!E78</f>
        <v>156.4</v>
      </c>
      <c r="E111" s="34">
        <f>'МО г.Ртищево'!F78</f>
        <v>54.7</v>
      </c>
      <c r="F111" s="37">
        <f t="shared" si="2"/>
        <v>0.34974424552429667</v>
      </c>
      <c r="G111" s="37">
        <f t="shared" si="3"/>
        <v>0.34974424552429667</v>
      </c>
    </row>
    <row r="112" spans="1:7" ht="48" customHeight="1">
      <c r="A112" s="187"/>
      <c r="B112" s="41" t="s">
        <v>500</v>
      </c>
      <c r="C112" s="34">
        <f>'МО г.Ртищево'!D79</f>
        <v>7662.5</v>
      </c>
      <c r="D112" s="34">
        <f>'МО г.Ртищево'!E79</f>
        <v>7662.5</v>
      </c>
      <c r="E112" s="34">
        <f>'МО г.Ртищево'!F79</f>
        <v>2678.1</v>
      </c>
      <c r="F112" s="37">
        <f t="shared" si="2"/>
        <v>0.34950734094616637</v>
      </c>
      <c r="G112" s="37">
        <f t="shared" si="3"/>
        <v>0.34950734094616637</v>
      </c>
    </row>
    <row r="113" spans="1:7" ht="36" customHeight="1">
      <c r="A113" s="187"/>
      <c r="B113" s="41" t="s">
        <v>501</v>
      </c>
      <c r="C113" s="34">
        <f>'МО г.Ртищево'!D80</f>
        <v>79</v>
      </c>
      <c r="D113" s="34">
        <f>'МО г.Ртищево'!E80</f>
        <v>79</v>
      </c>
      <c r="E113" s="34">
        <f>'МО г.Ртищево'!F80</f>
        <v>27.6</v>
      </c>
      <c r="F113" s="37">
        <f t="shared" si="2"/>
        <v>0.34936708860759497</v>
      </c>
      <c r="G113" s="37">
        <f t="shared" si="3"/>
        <v>0.34936708860759497</v>
      </c>
    </row>
    <row r="114" spans="1:7" ht="78.75" hidden="1">
      <c r="A114" s="187"/>
      <c r="B114" s="41" t="s">
        <v>580</v>
      </c>
      <c r="C114" s="34">
        <f>'МО г.Ртищево'!D76</f>
        <v>0</v>
      </c>
      <c r="D114" s="34">
        <f>'МО г.Ртищево'!E76</f>
        <v>0</v>
      </c>
      <c r="E114" s="34">
        <f>'МО г.Ртищево'!F76</f>
        <v>0</v>
      </c>
      <c r="F114" s="37" t="e">
        <f aca="true" t="shared" si="4" ref="F114:F177">E114/C114</f>
        <v>#DIV/0!</v>
      </c>
      <c r="G114" s="37" t="e">
        <f aca="true" t="shared" si="5" ref="G114:G177">E114/D114</f>
        <v>#DIV/0!</v>
      </c>
    </row>
    <row r="115" spans="1:7" ht="47.25" hidden="1">
      <c r="A115" s="187"/>
      <c r="B115" s="41" t="s">
        <v>581</v>
      </c>
      <c r="C115" s="34">
        <f>'МО г.Ртищево'!D77</f>
        <v>0</v>
      </c>
      <c r="D115" s="34">
        <f>'МО г.Ртищево'!E77</f>
        <v>0</v>
      </c>
      <c r="E115" s="34">
        <f>'МО г.Ртищево'!F77</f>
        <v>0</v>
      </c>
      <c r="F115" s="37" t="e">
        <f t="shared" si="4"/>
        <v>#DIV/0!</v>
      </c>
      <c r="G115" s="37" t="e">
        <f t="shared" si="5"/>
        <v>#DIV/0!</v>
      </c>
    </row>
    <row r="116" spans="1:7" ht="63">
      <c r="A116" s="187"/>
      <c r="B116" s="41" t="s">
        <v>643</v>
      </c>
      <c r="C116" s="34">
        <f>'МО г.Ртищево'!D75</f>
        <v>350.3</v>
      </c>
      <c r="D116" s="34">
        <f>'МО г.Ртищево'!E75</f>
        <v>350.3</v>
      </c>
      <c r="E116" s="34">
        <f>'МО г.Ртищево'!F75</f>
        <v>166</v>
      </c>
      <c r="F116" s="37">
        <f t="shared" si="4"/>
        <v>0.4738795318298601</v>
      </c>
      <c r="G116" s="37">
        <f t="shared" si="5"/>
        <v>0.4738795318298601</v>
      </c>
    </row>
    <row r="117" spans="1:7" ht="110.25">
      <c r="A117" s="187"/>
      <c r="B117" s="50" t="s">
        <v>638</v>
      </c>
      <c r="C117" s="34">
        <f>МР!D94</f>
        <v>7287.2</v>
      </c>
      <c r="D117" s="34">
        <f>МР!E94</f>
        <v>0</v>
      </c>
      <c r="E117" s="34">
        <f>МР!F94</f>
        <v>0</v>
      </c>
      <c r="F117" s="37">
        <f t="shared" si="4"/>
        <v>0</v>
      </c>
      <c r="G117" s="37">
        <v>0</v>
      </c>
    </row>
    <row r="118" spans="1:7" ht="126">
      <c r="A118" s="187"/>
      <c r="B118" s="50" t="s">
        <v>639</v>
      </c>
      <c r="C118" s="34">
        <f>МР!D95</f>
        <v>73.6</v>
      </c>
      <c r="D118" s="34">
        <f>МР!E95</f>
        <v>0</v>
      </c>
      <c r="E118" s="34">
        <f>МР!F95</f>
        <v>0</v>
      </c>
      <c r="F118" s="37">
        <f t="shared" si="4"/>
        <v>0</v>
      </c>
      <c r="G118" s="37">
        <v>0</v>
      </c>
    </row>
    <row r="119" spans="1:7" ht="78.75">
      <c r="A119" s="187"/>
      <c r="B119" s="179" t="s">
        <v>669</v>
      </c>
      <c r="C119" s="34">
        <f>C120+C121</f>
        <v>100</v>
      </c>
      <c r="D119" s="34">
        <f>D120+D121</f>
        <v>100</v>
      </c>
      <c r="E119" s="34">
        <f>E120+E121</f>
        <v>0</v>
      </c>
      <c r="F119" s="37">
        <f t="shared" si="4"/>
        <v>0</v>
      </c>
      <c r="G119" s="37">
        <f t="shared" si="5"/>
        <v>0</v>
      </c>
    </row>
    <row r="120" spans="1:7" ht="63">
      <c r="A120" s="187"/>
      <c r="B120" s="50" t="s">
        <v>672</v>
      </c>
      <c r="C120" s="34">
        <f>МР!D92</f>
        <v>50</v>
      </c>
      <c r="D120" s="34">
        <f>МР!E92</f>
        <v>50</v>
      </c>
      <c r="E120" s="34">
        <f>МР!F92</f>
        <v>0</v>
      </c>
      <c r="F120" s="37">
        <f t="shared" si="4"/>
        <v>0</v>
      </c>
      <c r="G120" s="37">
        <f t="shared" si="5"/>
        <v>0</v>
      </c>
    </row>
    <row r="121" spans="1:7" ht="31.5">
      <c r="A121" s="187"/>
      <c r="B121" s="50" t="s">
        <v>673</v>
      </c>
      <c r="C121" s="34">
        <f>МР!D93</f>
        <v>50</v>
      </c>
      <c r="D121" s="34">
        <f>МР!E93</f>
        <v>50</v>
      </c>
      <c r="E121" s="34">
        <f>МР!F93</f>
        <v>0</v>
      </c>
      <c r="F121" s="37">
        <f t="shared" si="4"/>
        <v>0</v>
      </c>
      <c r="G121" s="37">
        <f t="shared" si="5"/>
        <v>0</v>
      </c>
    </row>
    <row r="122" spans="1:8" s="17" customFormat="1" ht="36" customHeight="1">
      <c r="A122" s="76" t="s">
        <v>64</v>
      </c>
      <c r="B122" s="135" t="s">
        <v>159</v>
      </c>
      <c r="C122" s="74">
        <f>C123+C124+C125+C126+C127+C128+C129+C130+C131+C132+C133+C134</f>
        <v>7160.5</v>
      </c>
      <c r="D122" s="74">
        <f>D123+D124+D125+D126+D127+D128+D129+D130+D131+D132+D133+D134</f>
        <v>4966.2</v>
      </c>
      <c r="E122" s="74">
        <f>E123+E124+E125+E126+E127+E128+E129+E130+E131+E132+E133+E134</f>
        <v>839.5</v>
      </c>
      <c r="F122" s="37">
        <f t="shared" si="4"/>
        <v>0.11724041617205502</v>
      </c>
      <c r="G122" s="37">
        <f t="shared" si="5"/>
        <v>0.16904272884700577</v>
      </c>
      <c r="H122" s="33"/>
    </row>
    <row r="123" spans="1:7" ht="39.75" customHeight="1">
      <c r="A123" s="38"/>
      <c r="B123" s="53" t="s">
        <v>105</v>
      </c>
      <c r="C123" s="35">
        <f>МР!D97+'МО г.Ртищево'!D82+Макарово!D56+Октябрьский!D53+Салтыковка!D54+'Ш-Голицыно'!D55+'Кр-звезда'!D60+Урусово!D58</f>
        <v>1003</v>
      </c>
      <c r="D123" s="35">
        <f>МР!E97+'МО г.Ртищево'!E82+Макарово!E56+Октябрьский!E53+Салтыковка!E54+'Ш-Голицыно'!E55+'Кр-звезда'!E60+Урусово!E58</f>
        <v>615.6</v>
      </c>
      <c r="E123" s="35">
        <f>МР!F97+'МО г.Ртищево'!F82+Макарово!F56+Октябрьский!F53+Салтыковка!F54+'Ш-Голицыно'!F55+'Кр-звезда'!F60+Урусово!F58</f>
        <v>160</v>
      </c>
      <c r="F123" s="37">
        <f t="shared" si="4"/>
        <v>0.15952143569292124</v>
      </c>
      <c r="G123" s="37">
        <f t="shared" si="5"/>
        <v>0.2599090318388564</v>
      </c>
    </row>
    <row r="124" spans="1:7" ht="65.25" customHeight="1">
      <c r="A124" s="38"/>
      <c r="B124" s="53" t="s">
        <v>406</v>
      </c>
      <c r="C124" s="35">
        <f>'Кр-звезда'!D59+Макарово!D57+Октябрьский!D54+Салтыковка!D55+Урусово!D57+'Ш-Голицыно'!D56</f>
        <v>18</v>
      </c>
      <c r="D124" s="35">
        <f>'Кр-звезда'!E59+Макарово!E57+Октябрьский!E54+Салтыковка!E55+Урусово!E57+'Ш-Голицыно'!E56</f>
        <v>10.4</v>
      </c>
      <c r="E124" s="35">
        <f>'Кр-звезда'!F59+Макарово!F57+Октябрьский!F54+Салтыковка!F55+Урусово!F57+'Ш-Голицыно'!F56</f>
        <v>0</v>
      </c>
      <c r="F124" s="37">
        <f t="shared" si="4"/>
        <v>0</v>
      </c>
      <c r="G124" s="37">
        <f t="shared" si="5"/>
        <v>0</v>
      </c>
    </row>
    <row r="125" spans="1:7" ht="33" customHeight="1">
      <c r="A125" s="38"/>
      <c r="B125" s="53" t="s">
        <v>223</v>
      </c>
      <c r="C125" s="35">
        <f>МР!D98</f>
        <v>15</v>
      </c>
      <c r="D125" s="35">
        <f>МР!E98</f>
        <v>7.5</v>
      </c>
      <c r="E125" s="35">
        <f>МР!F98</f>
        <v>0</v>
      </c>
      <c r="F125" s="37">
        <f t="shared" si="4"/>
        <v>0</v>
      </c>
      <c r="G125" s="37">
        <f t="shared" si="5"/>
        <v>0</v>
      </c>
    </row>
    <row r="126" spans="1:7" ht="34.5" customHeight="1">
      <c r="A126" s="38"/>
      <c r="B126" s="53" t="s">
        <v>491</v>
      </c>
      <c r="C126" s="35">
        <f>МР!D99</f>
        <v>679.5</v>
      </c>
      <c r="D126" s="35">
        <f>МР!E99</f>
        <v>679.5</v>
      </c>
      <c r="E126" s="35">
        <f>МР!F99</f>
        <v>372.3</v>
      </c>
      <c r="F126" s="37">
        <f t="shared" si="4"/>
        <v>0.5479028697571744</v>
      </c>
      <c r="G126" s="37">
        <f t="shared" si="5"/>
        <v>0.5479028697571744</v>
      </c>
    </row>
    <row r="127" spans="1:7" ht="87" customHeight="1">
      <c r="A127" s="38"/>
      <c r="B127" s="53" t="s">
        <v>492</v>
      </c>
      <c r="C127" s="35">
        <f>МР!D100</f>
        <v>820.5</v>
      </c>
      <c r="D127" s="35">
        <f>МР!E100</f>
        <v>533.7</v>
      </c>
      <c r="E127" s="35">
        <f>МР!F100</f>
        <v>109.2</v>
      </c>
      <c r="F127" s="37">
        <f t="shared" si="4"/>
        <v>0.13308957952468006</v>
      </c>
      <c r="G127" s="37">
        <f t="shared" si="5"/>
        <v>0.20460933108487914</v>
      </c>
    </row>
    <row r="128" spans="1:7" ht="48.75" customHeight="1">
      <c r="A128" s="38"/>
      <c r="B128" s="41" t="s">
        <v>525</v>
      </c>
      <c r="C128" s="35">
        <f>'МО г.Ртищево'!D83</f>
        <v>99</v>
      </c>
      <c r="D128" s="35">
        <f>'МО г.Ртищево'!E83</f>
        <v>99</v>
      </c>
      <c r="E128" s="35">
        <f>'МО г.Ртищево'!F83</f>
        <v>0</v>
      </c>
      <c r="F128" s="37">
        <f t="shared" si="4"/>
        <v>0</v>
      </c>
      <c r="G128" s="37">
        <f t="shared" si="5"/>
        <v>0</v>
      </c>
    </row>
    <row r="129" spans="1:7" ht="36.75" customHeight="1">
      <c r="A129" s="38"/>
      <c r="B129" s="41" t="s">
        <v>527</v>
      </c>
      <c r="C129" s="35">
        <f>'МО г.Ртищево'!D84</f>
        <v>99</v>
      </c>
      <c r="D129" s="35">
        <f>'МО г.Ртищево'!E84</f>
        <v>99</v>
      </c>
      <c r="E129" s="35">
        <f>'МО г.Ртищево'!F84</f>
        <v>99</v>
      </c>
      <c r="F129" s="37">
        <f t="shared" si="4"/>
        <v>1</v>
      </c>
      <c r="G129" s="37">
        <f t="shared" si="5"/>
        <v>1</v>
      </c>
    </row>
    <row r="130" spans="1:7" ht="36" customHeight="1">
      <c r="A130" s="38"/>
      <c r="B130" s="41" t="s">
        <v>529</v>
      </c>
      <c r="C130" s="35">
        <f>'МО г.Ртищево'!D85</f>
        <v>99</v>
      </c>
      <c r="D130" s="35">
        <f>'МО г.Ртищево'!E85</f>
        <v>99</v>
      </c>
      <c r="E130" s="35">
        <f>'МО г.Ртищево'!F85</f>
        <v>0</v>
      </c>
      <c r="F130" s="37">
        <f t="shared" si="4"/>
        <v>0</v>
      </c>
      <c r="G130" s="37">
        <f t="shared" si="5"/>
        <v>0</v>
      </c>
    </row>
    <row r="131" spans="1:7" ht="48" customHeight="1">
      <c r="A131" s="38"/>
      <c r="B131" s="41" t="s">
        <v>583</v>
      </c>
      <c r="C131" s="35">
        <f>'МО г.Ртищево'!D86</f>
        <v>99</v>
      </c>
      <c r="D131" s="35">
        <f>'МО г.Ртищево'!E86</f>
        <v>99</v>
      </c>
      <c r="E131" s="35">
        <f>'МО г.Ртищево'!F86</f>
        <v>99</v>
      </c>
      <c r="F131" s="37">
        <f t="shared" si="4"/>
        <v>1</v>
      </c>
      <c r="G131" s="37">
        <f t="shared" si="5"/>
        <v>1</v>
      </c>
    </row>
    <row r="132" spans="1:7" ht="48" customHeight="1">
      <c r="A132" s="38"/>
      <c r="B132" s="41" t="s">
        <v>640</v>
      </c>
      <c r="C132" s="35">
        <f>МР!D101</f>
        <v>2078.5</v>
      </c>
      <c r="D132" s="35">
        <f>МР!E101</f>
        <v>2078.5</v>
      </c>
      <c r="E132" s="35">
        <f>МР!F101</f>
        <v>0</v>
      </c>
      <c r="F132" s="37">
        <f t="shared" si="4"/>
        <v>0</v>
      </c>
      <c r="G132" s="37">
        <f t="shared" si="5"/>
        <v>0</v>
      </c>
    </row>
    <row r="133" spans="1:7" ht="34.5" customHeight="1">
      <c r="A133" s="38"/>
      <c r="B133" s="41" t="s">
        <v>678</v>
      </c>
      <c r="C133" s="35">
        <f>'МО г.Ртищево'!D87</f>
        <v>1500</v>
      </c>
      <c r="D133" s="35">
        <f>'МО г.Ртищево'!E87</f>
        <v>450</v>
      </c>
      <c r="E133" s="35">
        <f>'МО г.Ртищево'!F87</f>
        <v>0</v>
      </c>
      <c r="F133" s="37">
        <f t="shared" si="4"/>
        <v>0</v>
      </c>
      <c r="G133" s="37">
        <f t="shared" si="5"/>
        <v>0</v>
      </c>
    </row>
    <row r="134" spans="1:7" ht="29.25" customHeight="1">
      <c r="A134" s="38"/>
      <c r="B134" s="41" t="s">
        <v>679</v>
      </c>
      <c r="C134" s="35">
        <f>'МО г.Ртищево'!D88</f>
        <v>650</v>
      </c>
      <c r="D134" s="35">
        <f>'МО г.Ртищево'!E88</f>
        <v>195</v>
      </c>
      <c r="E134" s="35">
        <f>'МО г.Ртищево'!F88</f>
        <v>0</v>
      </c>
      <c r="F134" s="37">
        <f t="shared" si="4"/>
        <v>0</v>
      </c>
      <c r="G134" s="37">
        <f t="shared" si="5"/>
        <v>0</v>
      </c>
    </row>
    <row r="135" spans="1:7" ht="27" customHeight="1">
      <c r="A135" s="56" t="s">
        <v>65</v>
      </c>
      <c r="B135" s="186" t="s">
        <v>32</v>
      </c>
      <c r="C135" s="36">
        <f>C136+C141+C150</f>
        <v>76983.6</v>
      </c>
      <c r="D135" s="36">
        <f>D136+D141+D150</f>
        <v>68039.8</v>
      </c>
      <c r="E135" s="36">
        <f>E136+E141+E150</f>
        <v>44240.6</v>
      </c>
      <c r="F135" s="37">
        <f t="shared" si="4"/>
        <v>0.5746756452023547</v>
      </c>
      <c r="G135" s="37">
        <f t="shared" si="5"/>
        <v>0.6502164909361873</v>
      </c>
    </row>
    <row r="136" spans="1:8" s="17" customFormat="1" ht="31.5">
      <c r="A136" s="76" t="s">
        <v>66</v>
      </c>
      <c r="B136" s="133" t="s">
        <v>33</v>
      </c>
      <c r="C136" s="74">
        <f>C137+C138+C140</f>
        <v>2668.3</v>
      </c>
      <c r="D136" s="74">
        <f>D137+D138+D140</f>
        <v>1606.8</v>
      </c>
      <c r="E136" s="74">
        <f>E137+E138+E140</f>
        <v>636.8</v>
      </c>
      <c r="F136" s="37">
        <f t="shared" si="4"/>
        <v>0.23865382453247383</v>
      </c>
      <c r="G136" s="37">
        <f t="shared" si="5"/>
        <v>0.3963156584515808</v>
      </c>
      <c r="H136" s="33"/>
    </row>
    <row r="137" spans="1:8" s="17" customFormat="1" ht="39.75" customHeight="1">
      <c r="A137" s="76"/>
      <c r="B137" s="41" t="s">
        <v>145</v>
      </c>
      <c r="C137" s="74">
        <f>МР!D104+'МО г.Ртищево'!D93</f>
        <v>2068.3</v>
      </c>
      <c r="D137" s="74">
        <f>МР!E104+'МО г.Ртищево'!E93</f>
        <v>1214.1</v>
      </c>
      <c r="E137" s="74">
        <f>МР!F104+'МО г.Ртищево'!F93</f>
        <v>333</v>
      </c>
      <c r="F137" s="37">
        <f t="shared" si="4"/>
        <v>0.16100178890876563</v>
      </c>
      <c r="G137" s="37">
        <f t="shared" si="5"/>
        <v>0.27427724240177914</v>
      </c>
      <c r="H137" s="33"/>
    </row>
    <row r="138" spans="1:8" s="17" customFormat="1" ht="52.5" customHeight="1" hidden="1">
      <c r="A138" s="76"/>
      <c r="B138" s="41" t="s">
        <v>220</v>
      </c>
      <c r="C138" s="74">
        <f>C139</f>
        <v>0</v>
      </c>
      <c r="D138" s="74">
        <f>D139</f>
        <v>0</v>
      </c>
      <c r="E138" s="74">
        <f>E139</f>
        <v>0</v>
      </c>
      <c r="F138" s="37" t="e">
        <f t="shared" si="4"/>
        <v>#DIV/0!</v>
      </c>
      <c r="G138" s="37" t="e">
        <f t="shared" si="5"/>
        <v>#DIV/0!</v>
      </c>
      <c r="H138" s="33"/>
    </row>
    <row r="139" spans="1:8" s="17" customFormat="1" ht="40.5" customHeight="1" hidden="1">
      <c r="A139" s="76"/>
      <c r="B139" s="41" t="s">
        <v>363</v>
      </c>
      <c r="C139" s="74">
        <f>МР!D106</f>
        <v>0</v>
      </c>
      <c r="D139" s="74">
        <f>МР!E106</f>
        <v>0</v>
      </c>
      <c r="E139" s="74">
        <f>МР!F106</f>
        <v>0</v>
      </c>
      <c r="F139" s="37" t="e">
        <f t="shared" si="4"/>
        <v>#DIV/0!</v>
      </c>
      <c r="G139" s="37" t="e">
        <f t="shared" si="5"/>
        <v>#DIV/0!</v>
      </c>
      <c r="H139" s="33"/>
    </row>
    <row r="140" spans="1:8" s="17" customFormat="1" ht="52.5" customHeight="1">
      <c r="A140" s="76"/>
      <c r="B140" s="41" t="s">
        <v>197</v>
      </c>
      <c r="C140" s="74">
        <f>'МО г.Ртищево'!D91</f>
        <v>600</v>
      </c>
      <c r="D140" s="74">
        <f>'МО г.Ртищево'!E91</f>
        <v>392.7</v>
      </c>
      <c r="E140" s="74">
        <f>'МО г.Ртищево'!F91</f>
        <v>303.8</v>
      </c>
      <c r="F140" s="37">
        <f t="shared" si="4"/>
        <v>0.5063333333333333</v>
      </c>
      <c r="G140" s="37">
        <f t="shared" si="5"/>
        <v>0.7736185383244207</v>
      </c>
      <c r="H140" s="33"/>
    </row>
    <row r="141" spans="1:8" s="17" customFormat="1" ht="21" customHeight="1">
      <c r="A141" s="76" t="s">
        <v>67</v>
      </c>
      <c r="B141" s="133" t="s">
        <v>177</v>
      </c>
      <c r="C141" s="74">
        <f>C142</f>
        <v>9366.7</v>
      </c>
      <c r="D141" s="74">
        <f>D142</f>
        <v>7545.1</v>
      </c>
      <c r="E141" s="74">
        <f>E142</f>
        <v>5908.8</v>
      </c>
      <c r="F141" s="37">
        <f t="shared" si="4"/>
        <v>0.6308304952651413</v>
      </c>
      <c r="G141" s="37">
        <f t="shared" si="5"/>
        <v>0.7831307736146638</v>
      </c>
      <c r="H141" s="33"/>
    </row>
    <row r="142" spans="1:8" s="17" customFormat="1" ht="40.5" customHeight="1">
      <c r="A142" s="76"/>
      <c r="B142" s="184" t="s">
        <v>513</v>
      </c>
      <c r="C142" s="36">
        <f>C143+C144+C145+C146+C147+C148+C149</f>
        <v>9366.7</v>
      </c>
      <c r="D142" s="36">
        <f>D143+D144+D145+D146+D147+D148+D149</f>
        <v>7545.1</v>
      </c>
      <c r="E142" s="36">
        <f>E143+E144+E145+E146+E147+E148+E149</f>
        <v>5908.8</v>
      </c>
      <c r="F142" s="37">
        <f t="shared" si="4"/>
        <v>0.6308304952651413</v>
      </c>
      <c r="G142" s="37">
        <f t="shared" si="5"/>
        <v>0.7831307736146638</v>
      </c>
      <c r="H142" s="33"/>
    </row>
    <row r="143" spans="1:8" s="17" customFormat="1" ht="34.5" customHeight="1">
      <c r="A143" s="76"/>
      <c r="B143" s="41" t="s">
        <v>256</v>
      </c>
      <c r="C143" s="74">
        <f>МР!D109</f>
        <v>110.1</v>
      </c>
      <c r="D143" s="74">
        <f>МР!E109</f>
        <v>62.6</v>
      </c>
      <c r="E143" s="74">
        <f>МР!F109</f>
        <v>13.4</v>
      </c>
      <c r="F143" s="37">
        <f t="shared" si="4"/>
        <v>0.12170753860127158</v>
      </c>
      <c r="G143" s="37">
        <f t="shared" si="5"/>
        <v>0.21405750798722045</v>
      </c>
      <c r="H143" s="33"/>
    </row>
    <row r="144" spans="1:8" s="17" customFormat="1" ht="34.5" customHeight="1">
      <c r="A144" s="76"/>
      <c r="B144" s="41" t="s">
        <v>514</v>
      </c>
      <c r="C144" s="36">
        <f>МР!D110</f>
        <v>5843.6</v>
      </c>
      <c r="D144" s="36">
        <f>МР!E110</f>
        <v>4069.5</v>
      </c>
      <c r="E144" s="36">
        <f>МР!F110</f>
        <v>2590.6</v>
      </c>
      <c r="F144" s="37">
        <f t="shared" si="4"/>
        <v>0.4433226093504004</v>
      </c>
      <c r="G144" s="37">
        <f t="shared" si="5"/>
        <v>0.6365892615800467</v>
      </c>
      <c r="H144" s="33"/>
    </row>
    <row r="145" spans="1:8" s="17" customFormat="1" ht="52.5" customHeight="1">
      <c r="A145" s="76"/>
      <c r="B145" s="41" t="s">
        <v>374</v>
      </c>
      <c r="C145" s="74">
        <f>'МО г.Ртищево'!D100</f>
        <v>3000</v>
      </c>
      <c r="D145" s="74">
        <f>'МО г.Ртищево'!E100</f>
        <v>3000</v>
      </c>
      <c r="E145" s="74">
        <f>'МО г.Ртищево'!F100</f>
        <v>3000</v>
      </c>
      <c r="F145" s="37">
        <f t="shared" si="4"/>
        <v>1</v>
      </c>
      <c r="G145" s="37">
        <f t="shared" si="5"/>
        <v>1</v>
      </c>
      <c r="H145" s="33"/>
    </row>
    <row r="146" spans="1:8" s="17" customFormat="1" ht="40.5" customHeight="1" hidden="1">
      <c r="A146" s="76"/>
      <c r="B146" s="41" t="s">
        <v>312</v>
      </c>
      <c r="C146" s="74">
        <f>'МО г.Ртищево'!D101</f>
        <v>0</v>
      </c>
      <c r="D146" s="74">
        <f>'МО г.Ртищево'!E101</f>
        <v>0</v>
      </c>
      <c r="E146" s="74">
        <f>'МО г.Ртищево'!F101</f>
        <v>0</v>
      </c>
      <c r="F146" s="37" t="e">
        <f t="shared" si="4"/>
        <v>#DIV/0!</v>
      </c>
      <c r="G146" s="37" t="e">
        <f t="shared" si="5"/>
        <v>#DIV/0!</v>
      </c>
      <c r="H146" s="33"/>
    </row>
    <row r="147" spans="1:8" s="17" customFormat="1" ht="54.75" customHeight="1">
      <c r="A147" s="76"/>
      <c r="B147" s="41" t="s">
        <v>505</v>
      </c>
      <c r="C147" s="74">
        <f>'МО г.Ртищево'!D102</f>
        <v>100</v>
      </c>
      <c r="D147" s="74">
        <f>'МО г.Ртищево'!E102</f>
        <v>100</v>
      </c>
      <c r="E147" s="74">
        <f>'МО г.Ртищево'!F102</f>
        <v>100</v>
      </c>
      <c r="F147" s="37">
        <f t="shared" si="4"/>
        <v>1</v>
      </c>
      <c r="G147" s="37">
        <f t="shared" si="5"/>
        <v>1</v>
      </c>
      <c r="H147" s="33"/>
    </row>
    <row r="148" spans="1:8" s="17" customFormat="1" ht="51" customHeight="1">
      <c r="A148" s="76"/>
      <c r="B148" s="41" t="s">
        <v>506</v>
      </c>
      <c r="C148" s="74">
        <f>'МО г.Ртищево'!D103</f>
        <v>205.8</v>
      </c>
      <c r="D148" s="74">
        <f>'МО г.Ртищево'!E103</f>
        <v>205.8</v>
      </c>
      <c r="E148" s="74">
        <f>'МО г.Ртищево'!F103</f>
        <v>204.8</v>
      </c>
      <c r="F148" s="37">
        <f t="shared" si="4"/>
        <v>0.9951409135082604</v>
      </c>
      <c r="G148" s="37">
        <f t="shared" si="5"/>
        <v>0.9951409135082604</v>
      </c>
      <c r="H148" s="33"/>
    </row>
    <row r="149" spans="1:8" s="17" customFormat="1" ht="51" customHeight="1">
      <c r="A149" s="76"/>
      <c r="B149" s="41" t="s">
        <v>645</v>
      </c>
      <c r="C149" s="74">
        <f>'МО г.Ртищево'!D104</f>
        <v>107.2</v>
      </c>
      <c r="D149" s="74">
        <f>'МО г.Ртищево'!E104</f>
        <v>107.2</v>
      </c>
      <c r="E149" s="74">
        <f>'МО г.Ртищево'!F104</f>
        <v>0</v>
      </c>
      <c r="F149" s="37">
        <f t="shared" si="4"/>
        <v>0</v>
      </c>
      <c r="G149" s="37">
        <f t="shared" si="5"/>
        <v>0</v>
      </c>
      <c r="H149" s="33"/>
    </row>
    <row r="150" spans="1:8" s="17" customFormat="1" ht="21.75" customHeight="1">
      <c r="A150" s="76" t="s">
        <v>35</v>
      </c>
      <c r="B150" s="136" t="s">
        <v>36</v>
      </c>
      <c r="C150" s="74">
        <f>C151+C198+C203</f>
        <v>64948.600000000006</v>
      </c>
      <c r="D150" s="74">
        <f>D151+D198+D203</f>
        <v>58887.9</v>
      </c>
      <c r="E150" s="74">
        <f>E151+E198+E203</f>
        <v>37695</v>
      </c>
      <c r="F150" s="37">
        <f t="shared" si="4"/>
        <v>0.5803820251706734</v>
      </c>
      <c r="G150" s="37">
        <f t="shared" si="5"/>
        <v>0.6401145226778336</v>
      </c>
      <c r="H150" s="33"/>
    </row>
    <row r="151" spans="1:7" ht="52.5" customHeight="1">
      <c r="A151" s="187"/>
      <c r="B151" s="137" t="s">
        <v>448</v>
      </c>
      <c r="C151" s="35">
        <f>C152+C153+C154+C155+C156+C163+C164+C165+C166+C167+C175+C178+C168+C169+C180+C179+C181+C182+C183+C185+C188+C189+C190+C191+C192+C157+C158+C159+C160+C161+C162+C170+C174+C171+C172+C173+C184+C194+C195+C176+C177+C196+C193+C186+C187+C197</f>
        <v>52726.00000000001</v>
      </c>
      <c r="D151" s="35">
        <f>D152+D153+D154+D155+D156+D163+D164+D165+D166+D167+D175+D178+D168+D169+D180+D179+D181+D182+D183+D185+D188+D189+D190+D191+D192+D157+D158+D159+D160+D161+D162+D170+D174+D171+D172+D173+D184+D194+D195+D176+D177+D196+D193+D186+D187+D197</f>
        <v>47478.6</v>
      </c>
      <c r="E151" s="35">
        <f>E152+E153+E154+E155+E156+E163+E164+E165+E166+E167+E175+E178+E168+E169+E180+E179+E181+E182+E183+E185+E188+E189+E190+E191+E192+E157+E158+E159+E160+E161+E162+E170+E174+E171+E172+E173+E184+E194+E195+E176+E177+E196+E193+E186+E187+E197</f>
        <v>37155.6</v>
      </c>
      <c r="F151" s="37">
        <f t="shared" si="4"/>
        <v>0.7046921822250881</v>
      </c>
      <c r="G151" s="37">
        <f t="shared" si="5"/>
        <v>0.782575728854684</v>
      </c>
    </row>
    <row r="152" spans="1:7" ht="32.25" customHeight="1">
      <c r="A152" s="187"/>
      <c r="B152" s="41" t="s">
        <v>376</v>
      </c>
      <c r="C152" s="35">
        <f>'МО г.Ртищево'!D107+'Кр-звезда'!D65+Макарово!D61+Салтыковка!D59+Урусово!D62</f>
        <v>317.5</v>
      </c>
      <c r="D152" s="35">
        <f>'МО г.Ртищево'!E107+'Кр-звезда'!E65+Макарово!E61+Салтыковка!E59+Урусово!E62</f>
        <v>292.5</v>
      </c>
      <c r="E152" s="35">
        <f>'МО г.Ртищево'!F107+'Кр-звезда'!F65+Макарово!F61+Салтыковка!F59+Урусово!F62</f>
        <v>229.6</v>
      </c>
      <c r="F152" s="37">
        <f t="shared" si="4"/>
        <v>0.7231496062992125</v>
      </c>
      <c r="G152" s="37">
        <f t="shared" si="5"/>
        <v>0.7849572649572649</v>
      </c>
    </row>
    <row r="153" spans="1:7" ht="21.75" customHeight="1">
      <c r="A153" s="187"/>
      <c r="B153" s="41" t="s">
        <v>379</v>
      </c>
      <c r="C153" s="35">
        <f>'МО г.Ртищево'!D108</f>
        <v>400</v>
      </c>
      <c r="D153" s="35">
        <f>'МО г.Ртищево'!E108</f>
        <v>400</v>
      </c>
      <c r="E153" s="35">
        <f>'МО г.Ртищево'!F108</f>
        <v>399</v>
      </c>
      <c r="F153" s="37">
        <f t="shared" si="4"/>
        <v>0.9975</v>
      </c>
      <c r="G153" s="37">
        <f t="shared" si="5"/>
        <v>0.9975</v>
      </c>
    </row>
    <row r="154" spans="1:7" ht="22.5" customHeight="1">
      <c r="A154" s="187"/>
      <c r="B154" s="41" t="s">
        <v>381</v>
      </c>
      <c r="C154" s="35">
        <f>'МО г.Ртищево'!D109+'Кр-звезда'!D66+Макарово!D62+Октябрьский!D61+Салтыковка!D60+Урусово!D63+'Ш-Голицыно'!D60</f>
        <v>358.7</v>
      </c>
      <c r="D154" s="35">
        <f>'МО г.Ртищево'!E109+'Кр-звезда'!E66+Макарово!E62+Октябрьский!E61+Салтыковка!E60+Урусово!E63+'Ш-Голицыно'!E60</f>
        <v>349.90000000000003</v>
      </c>
      <c r="E154" s="35">
        <f>'МО г.Ртищево'!F109+'Кр-звезда'!F66+Макарово!F62+Октябрьский!F61+Салтыковка!F60+Урусово!F63+'Ш-Голицыно'!F60</f>
        <v>309.1</v>
      </c>
      <c r="F154" s="37">
        <f t="shared" si="4"/>
        <v>0.8617228882074157</v>
      </c>
      <c r="G154" s="37">
        <f t="shared" si="5"/>
        <v>0.8833952557873678</v>
      </c>
    </row>
    <row r="155" spans="1:7" ht="28.5" customHeight="1">
      <c r="A155" s="187"/>
      <c r="B155" s="41" t="s">
        <v>383</v>
      </c>
      <c r="C155" s="35">
        <f>'МО г.Ртищево'!D110+'Кр-звезда'!D67+Макарово!D63+Октябрьский!D62+Салтыковка!D61+Урусово!D64+'Ш-Голицыно'!D61</f>
        <v>1433.5</v>
      </c>
      <c r="D155" s="35">
        <f>'МО г.Ртищево'!E110+'Кр-звезда'!E67+Макарово!E63+Октябрьский!E62+Салтыковка!E61+Урусово!E64+'Ш-Голицыно'!E61</f>
        <v>1201.3</v>
      </c>
      <c r="E155" s="35">
        <f>'МО г.Ртищево'!F110+'Кр-звезда'!F67+Макарово!F63+Октябрьский!F62+Салтыковка!F61+Урусово!F64+'Ш-Голицыно'!F61</f>
        <v>989.1999999999999</v>
      </c>
      <c r="F155" s="37">
        <f t="shared" si="4"/>
        <v>0.6900592954307638</v>
      </c>
      <c r="G155" s="37">
        <f t="shared" si="5"/>
        <v>0.8234412719553816</v>
      </c>
    </row>
    <row r="156" spans="1:7" ht="28.5" customHeight="1">
      <c r="A156" s="187"/>
      <c r="B156" s="41" t="s">
        <v>385</v>
      </c>
      <c r="C156" s="35">
        <f>'МО г.Ртищево'!D111</f>
        <v>262</v>
      </c>
      <c r="D156" s="35">
        <f>'МО г.Ртищево'!E111</f>
        <v>262</v>
      </c>
      <c r="E156" s="35">
        <f>'МО г.Ртищево'!F111</f>
        <v>260.4</v>
      </c>
      <c r="F156" s="37">
        <f t="shared" si="4"/>
        <v>0.9938931297709923</v>
      </c>
      <c r="G156" s="37">
        <f t="shared" si="5"/>
        <v>0.9938931297709923</v>
      </c>
    </row>
    <row r="157" spans="1:7" ht="28.5" customHeight="1">
      <c r="A157" s="187"/>
      <c r="B157" s="41" t="s">
        <v>408</v>
      </c>
      <c r="C157" s="35">
        <f>'Ш-Голицыно'!D62+Салтыковка!D62+Октябрьский!D63+Макарово!D64+'Кр-звезда'!D68</f>
        <v>250</v>
      </c>
      <c r="D157" s="35">
        <f>'Ш-Голицыно'!E62+Салтыковка!E62+Октябрьский!E63+Макарово!E64+'Кр-звезда'!E68</f>
        <v>224</v>
      </c>
      <c r="E157" s="35">
        <f>'Ш-Голицыно'!F62+Салтыковка!F62+Октябрьский!F63+Макарово!F64+'Кр-звезда'!F68</f>
        <v>79.8</v>
      </c>
      <c r="F157" s="37">
        <f t="shared" si="4"/>
        <v>0.3192</v>
      </c>
      <c r="G157" s="37">
        <f t="shared" si="5"/>
        <v>0.35625</v>
      </c>
    </row>
    <row r="158" spans="1:7" ht="28.5" customHeight="1">
      <c r="A158" s="187"/>
      <c r="B158" s="41" t="s">
        <v>425</v>
      </c>
      <c r="C158" s="35">
        <f>Макарово!D65</f>
        <v>25</v>
      </c>
      <c r="D158" s="35">
        <f>Макарово!E65</f>
        <v>17.5</v>
      </c>
      <c r="E158" s="35">
        <f>Макарово!F65</f>
        <v>0</v>
      </c>
      <c r="F158" s="37">
        <f t="shared" si="4"/>
        <v>0</v>
      </c>
      <c r="G158" s="37">
        <f t="shared" si="5"/>
        <v>0</v>
      </c>
    </row>
    <row r="159" spans="1:7" ht="39" customHeight="1">
      <c r="A159" s="187"/>
      <c r="B159" s="41" t="s">
        <v>446</v>
      </c>
      <c r="C159" s="35">
        <f>'Ш-Голицыно'!D63</f>
        <v>20</v>
      </c>
      <c r="D159" s="35">
        <f>'Ш-Голицыно'!E63</f>
        <v>14</v>
      </c>
      <c r="E159" s="35">
        <f>'Ш-Голицыно'!F63</f>
        <v>0</v>
      </c>
      <c r="F159" s="37">
        <f t="shared" si="4"/>
        <v>0</v>
      </c>
      <c r="G159" s="37">
        <f t="shared" si="5"/>
        <v>0</v>
      </c>
    </row>
    <row r="160" spans="1:7" ht="39" customHeight="1">
      <c r="A160" s="187"/>
      <c r="B160" s="41" t="s">
        <v>443</v>
      </c>
      <c r="C160" s="35">
        <f>'Ш-Голицыно'!D64+Урусово!D65</f>
        <v>45</v>
      </c>
      <c r="D160" s="35">
        <f>'Ш-Голицыно'!E64+Урусово!E65</f>
        <v>45</v>
      </c>
      <c r="E160" s="35">
        <f>'Ш-Голицыно'!F64+Урусово!F65</f>
        <v>0</v>
      </c>
      <c r="F160" s="37">
        <f t="shared" si="4"/>
        <v>0</v>
      </c>
      <c r="G160" s="37">
        <f t="shared" si="5"/>
        <v>0</v>
      </c>
    </row>
    <row r="161" spans="1:7" ht="25.5" customHeight="1">
      <c r="A161" s="187"/>
      <c r="B161" s="41" t="s">
        <v>410</v>
      </c>
      <c r="C161" s="35">
        <f>'Ш-Голицыно'!D65+Салтыковка!D63+Октябрьский!D64+Макарово!D66+'Кр-звезда'!D69+Урусово!D73</f>
        <v>134.8</v>
      </c>
      <c r="D161" s="35">
        <f>'Ш-Голицыно'!E65+Салтыковка!E63+Октябрьский!E64+Макарово!E66+'Кр-звезда'!E69+Урусово!E73</f>
        <v>127.8</v>
      </c>
      <c r="E161" s="35">
        <f>'Ш-Голицыно'!F65+Салтыковка!F63+Октябрьский!F64+Макарово!F66+'Кр-звезда'!F69+Урусово!F73</f>
        <v>74.7</v>
      </c>
      <c r="F161" s="37">
        <f t="shared" si="4"/>
        <v>0.5541543026706232</v>
      </c>
      <c r="G161" s="37">
        <f t="shared" si="5"/>
        <v>0.5845070422535211</v>
      </c>
    </row>
    <row r="162" spans="1:7" ht="24.75" customHeight="1">
      <c r="A162" s="187"/>
      <c r="B162" s="41" t="s">
        <v>387</v>
      </c>
      <c r="C162" s="138">
        <f>'МО г.Ртищево'!D112+Салтыковка!D64+'Ш-Голицыно'!D66</f>
        <v>14028.9</v>
      </c>
      <c r="D162" s="138">
        <f>'МО г.Ртищево'!E112+Салтыковка!E64+'Ш-Голицыно'!E66</f>
        <v>13538.9</v>
      </c>
      <c r="E162" s="138">
        <f>'МО г.Ртищево'!F112+Салтыковка!F64+'Ш-Голицыно'!F66</f>
        <v>12488.5</v>
      </c>
      <c r="F162" s="37">
        <f t="shared" si="4"/>
        <v>0.8901980910834064</v>
      </c>
      <c r="G162" s="37">
        <f t="shared" si="5"/>
        <v>0.9224161490224465</v>
      </c>
    </row>
    <row r="163" spans="1:7" ht="36" customHeight="1">
      <c r="A163" s="187"/>
      <c r="B163" s="41" t="s">
        <v>389</v>
      </c>
      <c r="C163" s="35">
        <f>'Ш-Голицыно'!D67+Урусово!D66+Салтыковка!D65+Октябрьский!D65+Макарово!D67+'Кр-звезда'!D70+'МО г.Ртищево'!D113</f>
        <v>17563.300000000003</v>
      </c>
      <c r="D163" s="35">
        <f>'Ш-Голицыно'!E67+Урусово!E66+Салтыковка!E65+Октябрьский!E65+Макарово!E67+'Кр-звезда'!E70+'МО г.Ртищево'!E113</f>
        <v>16117</v>
      </c>
      <c r="E163" s="35">
        <f>'Ш-Голицыно'!F67+Урусово!F66+Салтыковка!F65+Октябрьский!F65+Макарово!F67+'Кр-звезда'!F70+'МО г.Ртищево'!F113</f>
        <v>13283.7</v>
      </c>
      <c r="F163" s="37">
        <f t="shared" si="4"/>
        <v>0.7563328076158807</v>
      </c>
      <c r="G163" s="37">
        <f t="shared" si="5"/>
        <v>0.824204256375256</v>
      </c>
    </row>
    <row r="164" spans="1:7" ht="34.5" customHeight="1" hidden="1">
      <c r="A164" s="187"/>
      <c r="B164" s="41" t="s">
        <v>391</v>
      </c>
      <c r="C164" s="35">
        <f>'МО г.Ртищево'!D114</f>
        <v>0</v>
      </c>
      <c r="D164" s="35">
        <f>'МО г.Ртищево'!E114</f>
        <v>0</v>
      </c>
      <c r="E164" s="35">
        <f>'МО г.Ртищево'!F114</f>
        <v>0</v>
      </c>
      <c r="F164" s="37" t="e">
        <f t="shared" si="4"/>
        <v>#DIV/0!</v>
      </c>
      <c r="G164" s="37" t="e">
        <f t="shared" si="5"/>
        <v>#DIV/0!</v>
      </c>
    </row>
    <row r="165" spans="1:7" ht="23.25" customHeight="1">
      <c r="A165" s="187"/>
      <c r="B165" s="41" t="s">
        <v>393</v>
      </c>
      <c r="C165" s="35">
        <f>'МО г.Ртищево'!D115</f>
        <v>100</v>
      </c>
      <c r="D165" s="35">
        <f>'МО г.Ртищево'!E115</f>
        <v>90</v>
      </c>
      <c r="E165" s="35">
        <f>'МО г.Ртищево'!F115</f>
        <v>86.3</v>
      </c>
      <c r="F165" s="37">
        <f t="shared" si="4"/>
        <v>0.863</v>
      </c>
      <c r="G165" s="37">
        <f t="shared" si="5"/>
        <v>0.9588888888888889</v>
      </c>
    </row>
    <row r="166" spans="1:7" ht="34.5" customHeight="1">
      <c r="A166" s="187"/>
      <c r="B166" s="41" t="s">
        <v>395</v>
      </c>
      <c r="C166" s="35">
        <f>'Ш-Голицыно'!D68+Урусово!D67+Салтыковка!D66+Октябрьский!D66+Макарово!D68+'Кр-звезда'!D71+'МО г.Ртищево'!D116</f>
        <v>7591.299999999999</v>
      </c>
      <c r="D166" s="35">
        <f>'Ш-Голицыно'!E68+Урусово!E67+Салтыковка!E66+Октябрьский!E66+Макарово!E68+'Кр-звезда'!E71+'МО г.Ртищево'!E116</f>
        <v>6230.5</v>
      </c>
      <c r="E166" s="35">
        <f>'Ш-Голицыно'!F68+Урусово!F67+Салтыковка!F66+Октябрьский!F66+Макарово!F68+'Кр-звезда'!F71+'МО г.Ртищево'!F116</f>
        <v>4679</v>
      </c>
      <c r="F166" s="37">
        <f t="shared" si="4"/>
        <v>0.6163634687075995</v>
      </c>
      <c r="G166" s="37">
        <f t="shared" si="5"/>
        <v>0.7509830671695691</v>
      </c>
    </row>
    <row r="167" spans="1:7" ht="33.75" customHeight="1">
      <c r="A167" s="187"/>
      <c r="B167" s="41" t="s">
        <v>397</v>
      </c>
      <c r="C167" s="35">
        <f>'МО г.Ртищево'!D117</f>
        <v>1600</v>
      </c>
      <c r="D167" s="35">
        <f>'МО г.Ртищево'!E117</f>
        <v>1350</v>
      </c>
      <c r="E167" s="35">
        <f>'МО г.Ртищево'!F117</f>
        <v>1145.9</v>
      </c>
      <c r="F167" s="37">
        <f t="shared" si="4"/>
        <v>0.7161875000000001</v>
      </c>
      <c r="G167" s="37">
        <f t="shared" si="5"/>
        <v>0.8488148148148149</v>
      </c>
    </row>
    <row r="168" spans="1:7" ht="22.5" customHeight="1">
      <c r="A168" s="187"/>
      <c r="B168" s="41" t="s">
        <v>399</v>
      </c>
      <c r="C168" s="35">
        <f>'МО г.Ртищево'!D118</f>
        <v>15</v>
      </c>
      <c r="D168" s="35">
        <f>'МО г.Ртищево'!E118</f>
        <v>10.5</v>
      </c>
      <c r="E168" s="35">
        <f>'МО г.Ртищево'!F118</f>
        <v>0</v>
      </c>
      <c r="F168" s="37">
        <f t="shared" si="4"/>
        <v>0</v>
      </c>
      <c r="G168" s="37">
        <f t="shared" si="5"/>
        <v>0</v>
      </c>
    </row>
    <row r="169" spans="1:7" ht="24" customHeight="1">
      <c r="A169" s="187"/>
      <c r="B169" s="41" t="s">
        <v>401</v>
      </c>
      <c r="C169" s="35">
        <f>'МО г.Ртищево'!D119</f>
        <v>50</v>
      </c>
      <c r="D169" s="35">
        <f>'МО г.Ртищево'!E119</f>
        <v>20</v>
      </c>
      <c r="E169" s="35">
        <f>'МО г.Ртищево'!F119</f>
        <v>0</v>
      </c>
      <c r="F169" s="37">
        <f t="shared" si="4"/>
        <v>0</v>
      </c>
      <c r="G169" s="37">
        <f t="shared" si="5"/>
        <v>0</v>
      </c>
    </row>
    <row r="170" spans="1:7" ht="37.5" customHeight="1">
      <c r="A170" s="187"/>
      <c r="B170" s="41" t="s">
        <v>411</v>
      </c>
      <c r="C170" s="35">
        <f>'Ш-Голицыно'!D69+Урусово!D68+Салтыковка!D67+Октябрьский!D67+Макарово!D69+'Кр-звезда'!D72</f>
        <v>255</v>
      </c>
      <c r="D170" s="35">
        <f>'Ш-Голицыно'!E69+Урусово!E68+Салтыковка!E67+Октябрьский!E67+Макарово!E69+'Кр-звезда'!E72</f>
        <v>248.1</v>
      </c>
      <c r="E170" s="35">
        <f>'Ш-Голицыно'!F69+Урусово!F68+Салтыковка!F67+Октябрьский!F67+Макарово!F69+'Кр-звезда'!F72</f>
        <v>185.8</v>
      </c>
      <c r="F170" s="37">
        <f t="shared" si="4"/>
        <v>0.7286274509803922</v>
      </c>
      <c r="G170" s="37">
        <f t="shared" si="5"/>
        <v>0.7488915759774285</v>
      </c>
    </row>
    <row r="171" spans="1:7" ht="23.25" customHeight="1">
      <c r="A171" s="187"/>
      <c r="B171" s="41" t="s">
        <v>483</v>
      </c>
      <c r="C171" s="35">
        <f>'Ш-Голицыно'!D70+Урусово!D69+'МО г.Ртищево'!D120</f>
        <v>246</v>
      </c>
      <c r="D171" s="35">
        <f>'Ш-Голицыно'!E70+Урусово!E69+'МО г.Ртищево'!E120</f>
        <v>141</v>
      </c>
      <c r="E171" s="35">
        <f>'Ш-Голицыно'!F70+Урусово!F69+'МО г.Ртищево'!F120</f>
        <v>0</v>
      </c>
      <c r="F171" s="37">
        <f t="shared" si="4"/>
        <v>0</v>
      </c>
      <c r="G171" s="37">
        <f t="shared" si="5"/>
        <v>0</v>
      </c>
    </row>
    <row r="172" spans="1:7" ht="24" customHeight="1">
      <c r="A172" s="187"/>
      <c r="B172" s="41" t="s">
        <v>413</v>
      </c>
      <c r="C172" s="35">
        <f>'Ш-Голицыно'!D71</f>
        <v>58</v>
      </c>
      <c r="D172" s="35">
        <f>'Ш-Голицыно'!E71</f>
        <v>58</v>
      </c>
      <c r="E172" s="35">
        <f>'Ш-Голицыно'!F71</f>
        <v>0</v>
      </c>
      <c r="F172" s="37">
        <f t="shared" si="4"/>
        <v>0</v>
      </c>
      <c r="G172" s="37">
        <f t="shared" si="5"/>
        <v>0</v>
      </c>
    </row>
    <row r="173" spans="1:7" ht="37.5" customHeight="1">
      <c r="A173" s="187"/>
      <c r="B173" s="41" t="s">
        <v>403</v>
      </c>
      <c r="C173" s="35">
        <f>'Ш-Голицыно'!D72</f>
        <v>40</v>
      </c>
      <c r="D173" s="35">
        <f>'Ш-Голицыно'!E72</f>
        <v>40</v>
      </c>
      <c r="E173" s="35">
        <f>'Ш-Голицыно'!F72</f>
        <v>0</v>
      </c>
      <c r="F173" s="37">
        <f t="shared" si="4"/>
        <v>0</v>
      </c>
      <c r="G173" s="37">
        <f t="shared" si="5"/>
        <v>0</v>
      </c>
    </row>
    <row r="174" spans="1:7" ht="27" customHeight="1">
      <c r="A174" s="187"/>
      <c r="B174" s="41" t="s">
        <v>413</v>
      </c>
      <c r="C174" s="35">
        <f>Урусово!D70+Салтыковка!D68+Октябрьский!D68+Макарово!D70+'Кр-звезда'!D73</f>
        <v>382.9</v>
      </c>
      <c r="D174" s="35">
        <f>Урусово!E70+Салтыковка!E68+Октябрьский!E68+Макарово!E70+'Кр-звезда'!E73</f>
        <v>376.9</v>
      </c>
      <c r="E174" s="35">
        <f>Урусово!F70+Салтыковка!F68+Октябрьский!F68+Макарово!F70+'Кр-звезда'!F73</f>
        <v>328.7</v>
      </c>
      <c r="F174" s="37">
        <f t="shared" si="4"/>
        <v>0.8584486811177854</v>
      </c>
      <c r="G174" s="37">
        <f t="shared" si="5"/>
        <v>0.8721146192624039</v>
      </c>
    </row>
    <row r="175" spans="1:7" ht="34.5" customHeight="1">
      <c r="A175" s="187"/>
      <c r="B175" s="41" t="s">
        <v>403</v>
      </c>
      <c r="C175" s="35">
        <f>'МО г.Ртищево'!D121</f>
        <v>500</v>
      </c>
      <c r="D175" s="35">
        <f>'МО г.Ртищево'!E121</f>
        <v>500</v>
      </c>
      <c r="E175" s="35">
        <f>'МО г.Ртищево'!F121</f>
        <v>0</v>
      </c>
      <c r="F175" s="37">
        <f t="shared" si="4"/>
        <v>0</v>
      </c>
      <c r="G175" s="37">
        <f t="shared" si="5"/>
        <v>0</v>
      </c>
    </row>
    <row r="176" spans="1:7" ht="34.5" customHeight="1">
      <c r="A176" s="187"/>
      <c r="B176" s="41" t="s">
        <v>585</v>
      </c>
      <c r="C176" s="35">
        <f>'МО г.Ртищево'!D122</f>
        <v>170</v>
      </c>
      <c r="D176" s="35">
        <f>'МО г.Ртищево'!E122</f>
        <v>170</v>
      </c>
      <c r="E176" s="35">
        <f>'МО г.Ртищево'!F122</f>
        <v>0</v>
      </c>
      <c r="F176" s="37">
        <f t="shared" si="4"/>
        <v>0</v>
      </c>
      <c r="G176" s="37">
        <f t="shared" si="5"/>
        <v>0</v>
      </c>
    </row>
    <row r="177" spans="1:7" ht="34.5" customHeight="1">
      <c r="A177" s="187"/>
      <c r="B177" s="41" t="s">
        <v>587</v>
      </c>
      <c r="C177" s="35">
        <f>'МО г.Ртищево'!D124</f>
        <v>50</v>
      </c>
      <c r="D177" s="35">
        <f>'МО г.Ртищево'!E124</f>
        <v>50</v>
      </c>
      <c r="E177" s="35">
        <f>'МО г.Ртищево'!F124</f>
        <v>0</v>
      </c>
      <c r="F177" s="37">
        <f t="shared" si="4"/>
        <v>0</v>
      </c>
      <c r="G177" s="37">
        <f t="shared" si="5"/>
        <v>0</v>
      </c>
    </row>
    <row r="178" spans="1:7" ht="39.75" customHeight="1">
      <c r="A178" s="187"/>
      <c r="B178" s="41" t="s">
        <v>416</v>
      </c>
      <c r="C178" s="35">
        <f>'Кр-звезда'!D74+Макарово!D74+Салтыковка!D69+Урусово!D71+'Ш-Голицыно'!D73</f>
        <v>55</v>
      </c>
      <c r="D178" s="35">
        <f>'Кр-звезда'!E74+Макарово!E74+Салтыковка!E69+Урусово!E71+'Ш-Голицыно'!E73</f>
        <v>36.1</v>
      </c>
      <c r="E178" s="35">
        <f>'Кр-звезда'!F74+Макарово!F74+Салтыковка!F69+Урусово!F71+'Ш-Голицыно'!F73</f>
        <v>0</v>
      </c>
      <c r="F178" s="37">
        <f aca="true" t="shared" si="6" ref="F178:F240">E178/C178</f>
        <v>0</v>
      </c>
      <c r="G178" s="37">
        <f aca="true" t="shared" si="7" ref="G178:G240">E178/D178</f>
        <v>0</v>
      </c>
    </row>
    <row r="179" spans="1:7" ht="52.5" customHeight="1">
      <c r="A179" s="187"/>
      <c r="B179" s="41" t="s">
        <v>418</v>
      </c>
      <c r="C179" s="35">
        <f>Урусово!D72+Октябрьский!D69+'Кр-звезда'!D75+'Ш-Голицыно'!D74+Макарово!D71+Салтыковка!D70</f>
        <v>112</v>
      </c>
      <c r="D179" s="35">
        <f>Урусово!E72+Октябрьский!E69+'Кр-звезда'!E75+'Ш-Голицыно'!E74+Макарово!E71+Салтыковка!E70</f>
        <v>109</v>
      </c>
      <c r="E179" s="35">
        <f>Урусово!F72+Октябрьский!F69+'Кр-звезда'!F75+'Ш-Голицыно'!F74+Макарово!F71+Салтыковка!F70</f>
        <v>93.3</v>
      </c>
      <c r="F179" s="37">
        <f t="shared" si="6"/>
        <v>0.8330357142857142</v>
      </c>
      <c r="G179" s="37">
        <f t="shared" si="7"/>
        <v>0.8559633027522936</v>
      </c>
    </row>
    <row r="180" spans="1:7" ht="26.25" customHeight="1">
      <c r="A180" s="187"/>
      <c r="B180" s="41" t="s">
        <v>420</v>
      </c>
      <c r="C180" s="35">
        <f>'Кр-звезда'!D76+Макарово!D72+'Ш-Голицыно'!D75</f>
        <v>1500</v>
      </c>
      <c r="D180" s="35">
        <f>'Кр-звезда'!E76+Макарово!E72+'Ш-Голицыно'!E75</f>
        <v>1360</v>
      </c>
      <c r="E180" s="35">
        <f>'Кр-звезда'!F76+Макарово!F72+'Ш-Голицыно'!F75</f>
        <v>772.5</v>
      </c>
      <c r="F180" s="37">
        <f t="shared" si="6"/>
        <v>0.515</v>
      </c>
      <c r="G180" s="37">
        <f t="shared" si="7"/>
        <v>0.5680147058823529</v>
      </c>
    </row>
    <row r="181" spans="1:7" ht="33.75" customHeight="1">
      <c r="A181" s="187"/>
      <c r="B181" s="41" t="s">
        <v>439</v>
      </c>
      <c r="C181" s="35">
        <f>'Ш-Голицыно'!D76+Салтыковка!D71</f>
        <v>885.6</v>
      </c>
      <c r="D181" s="35">
        <f>'Ш-Голицыно'!E76+Салтыковка!E71</f>
        <v>885.6</v>
      </c>
      <c r="E181" s="35">
        <f>'Ш-Голицыно'!F76+Салтыковка!F71</f>
        <v>878.5</v>
      </c>
      <c r="F181" s="37">
        <f t="shared" si="6"/>
        <v>0.9919828364950316</v>
      </c>
      <c r="G181" s="37">
        <f t="shared" si="7"/>
        <v>0.9919828364950316</v>
      </c>
    </row>
    <row r="182" spans="1:7" ht="34.5" customHeight="1">
      <c r="A182" s="187"/>
      <c r="B182" s="41" t="s">
        <v>431</v>
      </c>
      <c r="C182" s="35">
        <f>Октябрьский!D70</f>
        <v>250.4</v>
      </c>
      <c r="D182" s="35">
        <f>Октябрьский!E70</f>
        <v>250.4</v>
      </c>
      <c r="E182" s="35">
        <f>Октябрьский!F70</f>
        <v>243.7</v>
      </c>
      <c r="F182" s="37">
        <f t="shared" si="6"/>
        <v>0.9732428115015974</v>
      </c>
      <c r="G182" s="37">
        <f t="shared" si="7"/>
        <v>0.9732428115015974</v>
      </c>
    </row>
    <row r="183" spans="1:7" ht="26.25" customHeight="1">
      <c r="A183" s="187"/>
      <c r="B183" s="41" t="s">
        <v>422</v>
      </c>
      <c r="C183" s="35">
        <f>'Кр-звезда'!D77</f>
        <v>100</v>
      </c>
      <c r="D183" s="35">
        <f>'Кр-звезда'!E77</f>
        <v>100</v>
      </c>
      <c r="E183" s="35">
        <f>'Кр-звезда'!F77</f>
        <v>99.3</v>
      </c>
      <c r="F183" s="37">
        <f t="shared" si="6"/>
        <v>0.993</v>
      </c>
      <c r="G183" s="37">
        <f t="shared" si="7"/>
        <v>0.993</v>
      </c>
    </row>
    <row r="184" spans="1:7" ht="34.5" customHeight="1">
      <c r="A184" s="187"/>
      <c r="B184" s="41" t="s">
        <v>512</v>
      </c>
      <c r="C184" s="35">
        <f>'Ш-Голицыно'!D77</f>
        <v>4</v>
      </c>
      <c r="D184" s="35">
        <f>'Ш-Голицыно'!E77</f>
        <v>4</v>
      </c>
      <c r="E184" s="35">
        <f>'Ш-Голицыно'!F77</f>
        <v>0</v>
      </c>
      <c r="F184" s="37">
        <f t="shared" si="6"/>
        <v>0</v>
      </c>
      <c r="G184" s="37">
        <f t="shared" si="7"/>
        <v>0</v>
      </c>
    </row>
    <row r="185" spans="1:7" ht="32.25" customHeight="1">
      <c r="A185" s="187"/>
      <c r="B185" s="139" t="s">
        <v>440</v>
      </c>
      <c r="C185" s="35">
        <f>'Ш-Голицыно'!D78+Урусово!D74+Салтыковка!D72+Октябрьский!D71+Макарово!D73</f>
        <v>510</v>
      </c>
      <c r="D185" s="35">
        <f>'Ш-Голицыно'!E78+Урусово!E74+Салтыковка!E72+Октябрьский!E71+Макарово!E73</f>
        <v>510</v>
      </c>
      <c r="E185" s="35">
        <f>'Ш-Голицыно'!F78+Урусово!F74+Салтыковка!F72+Октябрьский!F71+Макарово!F73</f>
        <v>365.9</v>
      </c>
      <c r="F185" s="37">
        <f t="shared" si="6"/>
        <v>0.7174509803921568</v>
      </c>
      <c r="G185" s="37">
        <f t="shared" si="7"/>
        <v>0.7174509803921568</v>
      </c>
    </row>
    <row r="186" spans="1:7" ht="32.25" customHeight="1">
      <c r="A186" s="187"/>
      <c r="B186" s="41" t="s">
        <v>631</v>
      </c>
      <c r="C186" s="35">
        <f>'Ш-Голицыно'!D79</f>
        <v>230</v>
      </c>
      <c r="D186" s="35">
        <f>'Ш-Голицыно'!E79</f>
        <v>230</v>
      </c>
      <c r="E186" s="35">
        <f>'Ш-Голицыно'!F79</f>
        <v>0</v>
      </c>
      <c r="F186" s="37">
        <f t="shared" si="6"/>
        <v>0</v>
      </c>
      <c r="G186" s="37">
        <f t="shared" si="7"/>
        <v>0</v>
      </c>
    </row>
    <row r="187" spans="1:7" ht="32.25" customHeight="1">
      <c r="A187" s="187"/>
      <c r="B187" s="41" t="s">
        <v>632</v>
      </c>
      <c r="C187" s="35">
        <f>'Ш-Голицыно'!D80</f>
        <v>50</v>
      </c>
      <c r="D187" s="35">
        <f>'Ш-Голицыно'!E80</f>
        <v>50</v>
      </c>
      <c r="E187" s="35">
        <f>'Ш-Голицыно'!F80</f>
        <v>0</v>
      </c>
      <c r="F187" s="37">
        <f t="shared" si="6"/>
        <v>0</v>
      </c>
      <c r="G187" s="37">
        <f t="shared" si="7"/>
        <v>0</v>
      </c>
    </row>
    <row r="188" spans="1:7" ht="27.75" customHeight="1">
      <c r="A188" s="187"/>
      <c r="B188" s="139" t="s">
        <v>434</v>
      </c>
      <c r="C188" s="35">
        <f>Октябрьский!D72</f>
        <v>5</v>
      </c>
      <c r="D188" s="35">
        <f>Октябрьский!E72</f>
        <v>5</v>
      </c>
      <c r="E188" s="35">
        <f>Октябрьский!F72</f>
        <v>0</v>
      </c>
      <c r="F188" s="37">
        <f t="shared" si="6"/>
        <v>0</v>
      </c>
      <c r="G188" s="37">
        <f t="shared" si="7"/>
        <v>0</v>
      </c>
    </row>
    <row r="189" spans="1:7" ht="39" customHeight="1">
      <c r="A189" s="187"/>
      <c r="B189" s="139" t="s">
        <v>426</v>
      </c>
      <c r="C189" s="35">
        <f>Макарово!D75+Салтыковка!D73</f>
        <v>50</v>
      </c>
      <c r="D189" s="35">
        <f>Макарово!E75+Салтыковка!E73</f>
        <v>36.5</v>
      </c>
      <c r="E189" s="35">
        <f>Макарово!F75+Салтыковка!F73</f>
        <v>0</v>
      </c>
      <c r="F189" s="37">
        <f t="shared" si="6"/>
        <v>0</v>
      </c>
      <c r="G189" s="37">
        <f t="shared" si="7"/>
        <v>0</v>
      </c>
    </row>
    <row r="190" spans="1:7" ht="38.25" customHeight="1">
      <c r="A190" s="187"/>
      <c r="B190" s="139" t="s">
        <v>432</v>
      </c>
      <c r="C190" s="35">
        <f>Октябрьский!D73+Салтыковка!D74</f>
        <v>52</v>
      </c>
      <c r="D190" s="35">
        <f>Октябрьский!E73+Салтыковка!E74</f>
        <v>52</v>
      </c>
      <c r="E190" s="35">
        <f>Октябрьский!F73+Салтыковка!F74</f>
        <v>0</v>
      </c>
      <c r="F190" s="37">
        <f t="shared" si="6"/>
        <v>0</v>
      </c>
      <c r="G190" s="37">
        <f t="shared" si="7"/>
        <v>0</v>
      </c>
    </row>
    <row r="191" spans="1:7" ht="30.75" customHeight="1">
      <c r="A191" s="187"/>
      <c r="B191" s="139" t="s">
        <v>444</v>
      </c>
      <c r="C191" s="35">
        <f>Урусово!D75+'Кр-звезда'!D78+'МО г.Ртищево'!D123</f>
        <v>1530.6</v>
      </c>
      <c r="D191" s="35">
        <f>Урусово!E75+'Кр-звезда'!E78+'МО г.Ртищево'!E123</f>
        <v>480.6</v>
      </c>
      <c r="E191" s="35">
        <f>Урусово!F75+'Кр-звезда'!F78+'МО г.Ртищево'!F123</f>
        <v>30.3</v>
      </c>
      <c r="F191" s="37">
        <f t="shared" si="6"/>
        <v>0.019796158369266955</v>
      </c>
      <c r="G191" s="37">
        <f t="shared" si="7"/>
        <v>0.06304619225967541</v>
      </c>
    </row>
    <row r="192" spans="1:7" ht="29.25" customHeight="1">
      <c r="A192" s="187"/>
      <c r="B192" s="139" t="s">
        <v>433</v>
      </c>
      <c r="C192" s="35">
        <f>Октябрьский!D74</f>
        <v>150</v>
      </c>
      <c r="D192" s="35">
        <f>Октябрьский!E74</f>
        <v>150</v>
      </c>
      <c r="E192" s="35">
        <f>Октябрьский!F74</f>
        <v>105</v>
      </c>
      <c r="F192" s="37">
        <f t="shared" si="6"/>
        <v>0.7</v>
      </c>
      <c r="G192" s="37">
        <f t="shared" si="7"/>
        <v>0.7</v>
      </c>
    </row>
    <row r="193" spans="1:7" ht="29.25" customHeight="1">
      <c r="A193" s="187"/>
      <c r="B193" s="139" t="s">
        <v>607</v>
      </c>
      <c r="C193" s="35">
        <f>Октябрьский!D75</f>
        <v>66.5</v>
      </c>
      <c r="D193" s="35">
        <f>Октябрьский!E75</f>
        <v>66.5</v>
      </c>
      <c r="E193" s="35">
        <f>Октябрьский!F75</f>
        <v>0</v>
      </c>
      <c r="F193" s="37">
        <f t="shared" si="6"/>
        <v>0</v>
      </c>
      <c r="G193" s="37">
        <f t="shared" si="7"/>
        <v>0</v>
      </c>
    </row>
    <row r="194" spans="1:7" ht="69.75" customHeight="1">
      <c r="A194" s="187"/>
      <c r="B194" s="41" t="s">
        <v>531</v>
      </c>
      <c r="C194" s="35">
        <f>'МО г.Ртищево'!D125</f>
        <v>24</v>
      </c>
      <c r="D194" s="35">
        <f>'МО г.Ртищево'!E125</f>
        <v>24</v>
      </c>
      <c r="E194" s="35">
        <f>'МО г.Ртищево'!F125</f>
        <v>24</v>
      </c>
      <c r="F194" s="37">
        <f t="shared" si="6"/>
        <v>1</v>
      </c>
      <c r="G194" s="37">
        <f t="shared" si="7"/>
        <v>1</v>
      </c>
    </row>
    <row r="195" spans="1:7" ht="43.5" customHeight="1">
      <c r="A195" s="187"/>
      <c r="B195" s="41" t="s">
        <v>533</v>
      </c>
      <c r="C195" s="35">
        <f>'МО г.Ртищево'!D126</f>
        <v>1200</v>
      </c>
      <c r="D195" s="35">
        <f>'МО г.Ртищево'!E126</f>
        <v>1200</v>
      </c>
      <c r="E195" s="35">
        <f>'МО г.Ртищево'!F126</f>
        <v>0</v>
      </c>
      <c r="F195" s="37">
        <f t="shared" si="6"/>
        <v>0</v>
      </c>
      <c r="G195" s="37">
        <f t="shared" si="7"/>
        <v>0</v>
      </c>
    </row>
    <row r="196" spans="1:7" ht="34.5" customHeight="1">
      <c r="A196" s="187"/>
      <c r="B196" s="41" t="s">
        <v>588</v>
      </c>
      <c r="C196" s="35">
        <f>'МО г.Ртищево'!D127</f>
        <v>50</v>
      </c>
      <c r="D196" s="35">
        <f>'МО г.Ртищево'!E127</f>
        <v>50</v>
      </c>
      <c r="E196" s="35">
        <f>'МО г.Ртищево'!F127</f>
        <v>0</v>
      </c>
      <c r="F196" s="37">
        <f t="shared" si="6"/>
        <v>0</v>
      </c>
      <c r="G196" s="37">
        <f t="shared" si="7"/>
        <v>0</v>
      </c>
    </row>
    <row r="197" spans="1:7" ht="34.5" customHeight="1">
      <c r="A197" s="187"/>
      <c r="B197" s="41" t="s">
        <v>681</v>
      </c>
      <c r="C197" s="35">
        <f>'МО г.Ртищево'!D128</f>
        <v>4</v>
      </c>
      <c r="D197" s="35">
        <f>'МО г.Ртищево'!E128</f>
        <v>4</v>
      </c>
      <c r="E197" s="35">
        <f>'МО г.Ртищево'!F128</f>
        <v>3.4</v>
      </c>
      <c r="F197" s="37">
        <f t="shared" si="6"/>
        <v>0.85</v>
      </c>
      <c r="G197" s="37">
        <f t="shared" si="7"/>
        <v>0.85</v>
      </c>
    </row>
    <row r="198" spans="1:7" ht="49.5" customHeight="1">
      <c r="A198" s="187"/>
      <c r="B198" s="137" t="s">
        <v>484</v>
      </c>
      <c r="C198" s="35">
        <f>C200+C201+C202+C199</f>
        <v>2999.6</v>
      </c>
      <c r="D198" s="35">
        <f>D200+D201+D202+D199</f>
        <v>2216.3</v>
      </c>
      <c r="E198" s="35">
        <f>E200+E201+E202+E199</f>
        <v>240</v>
      </c>
      <c r="F198" s="37">
        <f t="shared" si="6"/>
        <v>0.08001066808907854</v>
      </c>
      <c r="G198" s="37">
        <f t="shared" si="7"/>
        <v>0.10828858908992464</v>
      </c>
    </row>
    <row r="199" spans="1:7" ht="49.5" customHeight="1">
      <c r="A199" s="187"/>
      <c r="B199" s="139" t="s">
        <v>552</v>
      </c>
      <c r="C199" s="35">
        <f>'Кр-звезда'!D80+Макарово!D77+Октябрьский!D77+Салтыковка!D76+Урусово!D77</f>
        <v>2249.6</v>
      </c>
      <c r="D199" s="35">
        <f>'Кр-звезда'!E80+Макарово!E77+Октябрьский!E77+Салтыковка!E76+Урусово!E77</f>
        <v>1543.3</v>
      </c>
      <c r="E199" s="35">
        <f>'Кр-звезда'!F80+Макарово!F77+Октябрьский!F77+Салтыковка!F76+Урусово!F77</f>
        <v>90</v>
      </c>
      <c r="F199" s="37">
        <f t="shared" si="6"/>
        <v>0.04000711237553343</v>
      </c>
      <c r="G199" s="37">
        <f t="shared" si="7"/>
        <v>0.05831659431089225</v>
      </c>
    </row>
    <row r="200" spans="1:7" ht="95.25" customHeight="1">
      <c r="A200" s="187"/>
      <c r="B200" s="41" t="s">
        <v>458</v>
      </c>
      <c r="C200" s="35">
        <f>'Кр-звезда'!D81+Макарово!D78+Октябрьский!D78+Салтыковка!D77+Урусово!D78+'Ш-Голицыно'!D82</f>
        <v>300</v>
      </c>
      <c r="D200" s="35">
        <f>'Кр-звезда'!E81+Макарово!E78+Октябрьский!E78+Салтыковка!E77+Урусово!E78+'Ш-Голицыно'!E82</f>
        <v>223</v>
      </c>
      <c r="E200" s="35">
        <f>'Кр-звезда'!F81+Макарово!F78+Октябрьский!F78+Салтыковка!F77+Урусово!F78+'Ш-Голицыно'!F82</f>
        <v>0</v>
      </c>
      <c r="F200" s="37">
        <f t="shared" si="6"/>
        <v>0</v>
      </c>
      <c r="G200" s="37">
        <f t="shared" si="7"/>
        <v>0</v>
      </c>
    </row>
    <row r="201" spans="1:7" ht="81" customHeight="1">
      <c r="A201" s="187"/>
      <c r="B201" s="41" t="s">
        <v>459</v>
      </c>
      <c r="C201" s="35">
        <f>'Кр-звезда'!D82+Макарово!D79+Октябрьский!D79+Салтыковка!D78+Урусово!D79+'Ш-Голицыно'!D83</f>
        <v>90</v>
      </c>
      <c r="D201" s="35">
        <f>'Кр-звезда'!E82+Макарово!E79+Октябрьский!E79+Салтыковка!E78+Урусово!E79+'Ш-Голицыно'!E83</f>
        <v>90</v>
      </c>
      <c r="E201" s="35">
        <f>'Кр-звезда'!F82+Макарово!F79+Октябрьский!F79+Салтыковка!F78+Урусово!F79+'Ш-Голицыно'!F83</f>
        <v>15</v>
      </c>
      <c r="F201" s="37">
        <f t="shared" si="6"/>
        <v>0.16666666666666666</v>
      </c>
      <c r="G201" s="37">
        <f t="shared" si="7"/>
        <v>0.16666666666666666</v>
      </c>
    </row>
    <row r="202" spans="1:7" ht="81.75" customHeight="1">
      <c r="A202" s="187"/>
      <c r="B202" s="41" t="s">
        <v>466</v>
      </c>
      <c r="C202" s="35">
        <f>Макарово!D80+Октябрьский!D80+Салтыковка!D79+'Кр-звезда'!D89+Урусово!D86</f>
        <v>360</v>
      </c>
      <c r="D202" s="35">
        <f>Макарово!E80+Октябрьский!E80+Салтыковка!E79+'Кр-звезда'!E89+Урусово!E86</f>
        <v>360</v>
      </c>
      <c r="E202" s="35">
        <f>Макарово!F80+Октябрьский!F80+Салтыковка!F79+'Кр-звезда'!F89+Урусово!F86</f>
        <v>135</v>
      </c>
      <c r="F202" s="37">
        <f t="shared" si="6"/>
        <v>0.375</v>
      </c>
      <c r="G202" s="37">
        <f t="shared" si="7"/>
        <v>0.375</v>
      </c>
    </row>
    <row r="203" spans="1:7" ht="51" customHeight="1">
      <c r="A203" s="187"/>
      <c r="B203" s="188" t="s">
        <v>307</v>
      </c>
      <c r="C203" s="35">
        <f>C205+C206+C210+C204</f>
        <v>9223</v>
      </c>
      <c r="D203" s="35">
        <f>D205+D206+D210+D204</f>
        <v>9193</v>
      </c>
      <c r="E203" s="35">
        <f>E205+E206+E210+E204</f>
        <v>299.4</v>
      </c>
      <c r="F203" s="37">
        <f t="shared" si="6"/>
        <v>0.03246232245473273</v>
      </c>
      <c r="G203" s="37">
        <f t="shared" si="7"/>
        <v>0.03256825845752202</v>
      </c>
    </row>
    <row r="204" spans="1:7" ht="51" customHeight="1">
      <c r="A204" s="187"/>
      <c r="B204" s="184" t="s">
        <v>643</v>
      </c>
      <c r="C204" s="35">
        <f>'МО г.Ртищево'!D131</f>
        <v>1014.6</v>
      </c>
      <c r="D204" s="35">
        <f>'МО г.Ртищево'!E131</f>
        <v>984.6</v>
      </c>
      <c r="E204" s="35">
        <f>'МО г.Ртищево'!F131</f>
        <v>209</v>
      </c>
      <c r="F204" s="37">
        <f t="shared" si="6"/>
        <v>0.20599250936329588</v>
      </c>
      <c r="G204" s="37">
        <f t="shared" si="7"/>
        <v>0.21226894170221408</v>
      </c>
    </row>
    <row r="205" spans="1:7" ht="66" customHeight="1" hidden="1">
      <c r="A205" s="187"/>
      <c r="B205" s="41" t="s">
        <v>508</v>
      </c>
      <c r="C205" s="35">
        <f>'МО г.Ртищево'!D130</f>
        <v>0</v>
      </c>
      <c r="D205" s="35">
        <f>'МО г.Ртищево'!E130</f>
        <v>0</v>
      </c>
      <c r="E205" s="35">
        <f>'МО г.Ртищево'!F130</f>
        <v>0</v>
      </c>
      <c r="F205" s="37" t="e">
        <f t="shared" si="6"/>
        <v>#DIV/0!</v>
      </c>
      <c r="G205" s="37" t="e">
        <f t="shared" si="7"/>
        <v>#DIV/0!</v>
      </c>
    </row>
    <row r="206" spans="1:7" ht="30.75" customHeight="1">
      <c r="A206" s="187"/>
      <c r="B206" s="184" t="s">
        <v>510</v>
      </c>
      <c r="C206" s="35">
        <f>C207+C208+C209</f>
        <v>450</v>
      </c>
      <c r="D206" s="35">
        <f>D207+D208+D209</f>
        <v>450</v>
      </c>
      <c r="E206" s="35">
        <f>E207+E208+E209</f>
        <v>0</v>
      </c>
      <c r="F206" s="37">
        <f t="shared" si="6"/>
        <v>0</v>
      </c>
      <c r="G206" s="37">
        <f t="shared" si="7"/>
        <v>0</v>
      </c>
    </row>
    <row r="207" spans="1:7" ht="54" customHeight="1">
      <c r="A207" s="187"/>
      <c r="B207" s="41" t="s">
        <v>570</v>
      </c>
      <c r="C207" s="74">
        <f>'МО г.Ртищево'!D133</f>
        <v>450</v>
      </c>
      <c r="D207" s="74">
        <f>'МО г.Ртищево'!E133</f>
        <v>450</v>
      </c>
      <c r="E207" s="74">
        <f>'МО г.Ртищево'!F133</f>
        <v>0</v>
      </c>
      <c r="F207" s="37">
        <f t="shared" si="6"/>
        <v>0</v>
      </c>
      <c r="G207" s="37">
        <f t="shared" si="7"/>
        <v>0</v>
      </c>
    </row>
    <row r="208" spans="1:7" ht="49.5" customHeight="1" hidden="1">
      <c r="A208" s="187"/>
      <c r="B208" s="41" t="s">
        <v>572</v>
      </c>
      <c r="C208" s="74">
        <f>'МО г.Ртищево'!D134</f>
        <v>0</v>
      </c>
      <c r="D208" s="74">
        <f>'МО г.Ртищево'!E134</f>
        <v>0</v>
      </c>
      <c r="E208" s="74">
        <f>'МО г.Ртищево'!F134</f>
        <v>0</v>
      </c>
      <c r="F208" s="37" t="e">
        <f t="shared" si="6"/>
        <v>#DIV/0!</v>
      </c>
      <c r="G208" s="37" t="e">
        <f t="shared" si="7"/>
        <v>#DIV/0!</v>
      </c>
    </row>
    <row r="209" spans="1:7" ht="50.25" customHeight="1" hidden="1">
      <c r="A209" s="187"/>
      <c r="B209" s="41" t="s">
        <v>571</v>
      </c>
      <c r="C209" s="74">
        <f>'МО г.Ртищево'!D135</f>
        <v>0</v>
      </c>
      <c r="D209" s="74">
        <f>'МО г.Ртищево'!E135</f>
        <v>0</v>
      </c>
      <c r="E209" s="74">
        <f>'МО г.Ртищево'!F135</f>
        <v>0</v>
      </c>
      <c r="F209" s="37" t="e">
        <f t="shared" si="6"/>
        <v>#DIV/0!</v>
      </c>
      <c r="G209" s="37" t="e">
        <f t="shared" si="7"/>
        <v>#DIV/0!</v>
      </c>
    </row>
    <row r="210" spans="1:7" ht="36" customHeight="1">
      <c r="A210" s="187"/>
      <c r="B210" s="184" t="s">
        <v>576</v>
      </c>
      <c r="C210" s="74">
        <f>C211+C212+C213</f>
        <v>7758.4</v>
      </c>
      <c r="D210" s="74">
        <f>D211+D212+D213</f>
        <v>7758.4</v>
      </c>
      <c r="E210" s="74">
        <f>E211+E212+E213</f>
        <v>90.4</v>
      </c>
      <c r="F210" s="37">
        <f t="shared" si="6"/>
        <v>0.011651886987007632</v>
      </c>
      <c r="G210" s="37">
        <f t="shared" si="7"/>
        <v>0.011651886987007632</v>
      </c>
    </row>
    <row r="211" spans="1:7" ht="50.25" customHeight="1">
      <c r="A211" s="187"/>
      <c r="B211" s="41" t="s">
        <v>573</v>
      </c>
      <c r="C211" s="74">
        <f>'МО г.Ртищево'!D137</f>
        <v>7758.4</v>
      </c>
      <c r="D211" s="74">
        <f>'МО г.Ртищево'!E137</f>
        <v>7758.4</v>
      </c>
      <c r="E211" s="74">
        <f>'МО г.Ртищево'!F137</f>
        <v>90.4</v>
      </c>
      <c r="F211" s="37">
        <f t="shared" si="6"/>
        <v>0.011651886987007632</v>
      </c>
      <c r="G211" s="37">
        <f t="shared" si="7"/>
        <v>0.011651886987007632</v>
      </c>
    </row>
    <row r="212" spans="1:7" ht="45" customHeight="1" hidden="1">
      <c r="A212" s="187"/>
      <c r="B212" s="41" t="s">
        <v>574</v>
      </c>
      <c r="C212" s="74">
        <f>'МО г.Ртищево'!D138</f>
        <v>0</v>
      </c>
      <c r="D212" s="74">
        <f>'МО г.Ртищево'!E138</f>
        <v>0</v>
      </c>
      <c r="E212" s="74">
        <f>'МО г.Ртищево'!F138</f>
        <v>0</v>
      </c>
      <c r="F212" s="37" t="e">
        <f t="shared" si="6"/>
        <v>#DIV/0!</v>
      </c>
      <c r="G212" s="37" t="e">
        <f t="shared" si="7"/>
        <v>#DIV/0!</v>
      </c>
    </row>
    <row r="213" spans="1:7" ht="50.25" customHeight="1" hidden="1">
      <c r="A213" s="187"/>
      <c r="B213" s="41" t="s">
        <v>575</v>
      </c>
      <c r="C213" s="74">
        <f>'МО г.Ртищево'!D139</f>
        <v>0</v>
      </c>
      <c r="D213" s="74">
        <f>'МО г.Ртищево'!E139</f>
        <v>0</v>
      </c>
      <c r="E213" s="74">
        <f>'МО г.Ртищево'!F139</f>
        <v>0</v>
      </c>
      <c r="F213" s="37" t="e">
        <f t="shared" si="6"/>
        <v>#DIV/0!</v>
      </c>
      <c r="G213" s="37" t="e">
        <f t="shared" si="7"/>
        <v>#DIV/0!</v>
      </c>
    </row>
    <row r="214" spans="1:7" ht="35.25" customHeight="1">
      <c r="A214" s="38" t="s">
        <v>37</v>
      </c>
      <c r="B214" s="188" t="s">
        <v>38</v>
      </c>
      <c r="C214" s="36">
        <f>C215+C216+C219+C220+C217+C218</f>
        <v>525771.8</v>
      </c>
      <c r="D214" s="36">
        <f>D215+D216+D219+D220+D217+D218</f>
        <v>429644.39999999997</v>
      </c>
      <c r="E214" s="36">
        <f>E215+E216+E219+E220+E217+E218</f>
        <v>339287.9</v>
      </c>
      <c r="F214" s="37">
        <f t="shared" si="6"/>
        <v>0.6453139936375438</v>
      </c>
      <c r="G214" s="37">
        <f t="shared" si="7"/>
        <v>0.789694687048173</v>
      </c>
    </row>
    <row r="215" spans="1:7" ht="24.75" customHeight="1">
      <c r="A215" s="187" t="s">
        <v>39</v>
      </c>
      <c r="B215" s="184" t="s">
        <v>127</v>
      </c>
      <c r="C215" s="35">
        <f>МР!D112</f>
        <v>160379.8</v>
      </c>
      <c r="D215" s="35">
        <f>МР!E112</f>
        <v>128429.9</v>
      </c>
      <c r="E215" s="35">
        <f>МР!F112</f>
        <v>105788.5</v>
      </c>
      <c r="F215" s="37">
        <f t="shared" si="6"/>
        <v>0.6596123701363888</v>
      </c>
      <c r="G215" s="37">
        <f t="shared" si="7"/>
        <v>0.8237061618828637</v>
      </c>
    </row>
    <row r="216" spans="1:7" ht="24.75" customHeight="1">
      <c r="A216" s="187" t="s">
        <v>40</v>
      </c>
      <c r="B216" s="184" t="s">
        <v>128</v>
      </c>
      <c r="C216" s="35">
        <f>МР!D113</f>
        <v>306200.7</v>
      </c>
      <c r="D216" s="35">
        <f>МР!E113</f>
        <v>251903.9</v>
      </c>
      <c r="E216" s="35">
        <f>МР!F113</f>
        <v>192516.8</v>
      </c>
      <c r="F216" s="37">
        <f t="shared" si="6"/>
        <v>0.6287274980102919</v>
      </c>
      <c r="G216" s="37">
        <f t="shared" si="7"/>
        <v>0.7642470005426673</v>
      </c>
    </row>
    <row r="217" spans="1:7" ht="24.75" customHeight="1">
      <c r="A217" s="187" t="s">
        <v>224</v>
      </c>
      <c r="B217" s="184" t="s">
        <v>225</v>
      </c>
      <c r="C217" s="35">
        <f>МР!D114+'МО г.Ртищево'!D141</f>
        <v>28398.1</v>
      </c>
      <c r="D217" s="35">
        <f>МР!E114+'МО г.Ртищево'!E141</f>
        <v>23469.5</v>
      </c>
      <c r="E217" s="35">
        <f>МР!F114+'МО г.Ртищево'!F141</f>
        <v>19487.8</v>
      </c>
      <c r="F217" s="37">
        <f t="shared" si="6"/>
        <v>0.6862360510034122</v>
      </c>
      <c r="G217" s="37">
        <f t="shared" si="7"/>
        <v>0.8303457679115447</v>
      </c>
    </row>
    <row r="218" spans="1:7" ht="33.75" customHeight="1">
      <c r="A218" s="187" t="s">
        <v>564</v>
      </c>
      <c r="B218" s="184" t="s">
        <v>565</v>
      </c>
      <c r="C218" s="35">
        <f>МР!D115+'Кр-звезда'!D91+Макарово!D85+Салтыковка!D84+'Ш-Голицыно'!D88+Урусово!D88</f>
        <v>368.40000000000003</v>
      </c>
      <c r="D218" s="35">
        <f>МР!E115+'Кр-звезда'!E91+Макарово!E85+Салтыковка!E84+'Ш-Голицыно'!E88+Урусово!E88</f>
        <v>366.50000000000006</v>
      </c>
      <c r="E218" s="35">
        <f>МР!F115+'Кр-звезда'!F91+Макарово!F85+Салтыковка!F84+'Ш-Голицыно'!F88+Урусово!F88</f>
        <v>233.20000000000005</v>
      </c>
      <c r="F218" s="37">
        <f t="shared" si="6"/>
        <v>0.6330076004343106</v>
      </c>
      <c r="G218" s="37">
        <f t="shared" si="7"/>
        <v>0.6362892223738063</v>
      </c>
    </row>
    <row r="219" spans="1:7" ht="24.75" customHeight="1">
      <c r="A219" s="187" t="s">
        <v>41</v>
      </c>
      <c r="B219" s="184" t="s">
        <v>42</v>
      </c>
      <c r="C219" s="35">
        <f>МР!D116+'Кр-звезда'!D88+Макарово!D88+Октябрьский!D86+Салтыковка!D87+Урусово!D85+'Ш-Голицыно'!D90</f>
        <v>4831.2</v>
      </c>
      <c r="D219" s="35">
        <f>МР!E116+'Кр-звезда'!E88+Макарово!E88+Октябрьский!E86+Салтыковка!E87+Урусово!E85+'Ш-Голицыно'!E90</f>
        <v>4772.3</v>
      </c>
      <c r="E219" s="35">
        <f>МР!F116+'Кр-звезда'!F88+Макарово!F88+Октябрьский!F86+Салтыковка!F87+Урусово!F85+'Ш-Голицыно'!F90</f>
        <v>4201.7</v>
      </c>
      <c r="F219" s="37">
        <f t="shared" si="6"/>
        <v>0.8697011094552078</v>
      </c>
      <c r="G219" s="37">
        <f t="shared" si="7"/>
        <v>0.880435010372357</v>
      </c>
    </row>
    <row r="220" spans="1:7" ht="24.75" customHeight="1">
      <c r="A220" s="187" t="s">
        <v>43</v>
      </c>
      <c r="B220" s="184" t="s">
        <v>227</v>
      </c>
      <c r="C220" s="35">
        <f>МР!D117</f>
        <v>25593.6</v>
      </c>
      <c r="D220" s="35">
        <f>МР!E117</f>
        <v>20702.3</v>
      </c>
      <c r="E220" s="35">
        <f>МР!F117</f>
        <v>17059.9</v>
      </c>
      <c r="F220" s="37">
        <f t="shared" si="6"/>
        <v>0.6665689859964993</v>
      </c>
      <c r="G220" s="37">
        <f t="shared" si="7"/>
        <v>0.8240581964322806</v>
      </c>
    </row>
    <row r="221" spans="1:7" ht="24.75" customHeight="1">
      <c r="A221" s="38" t="s">
        <v>44</v>
      </c>
      <c r="B221" s="188" t="s">
        <v>131</v>
      </c>
      <c r="C221" s="36">
        <f>C222+C223</f>
        <v>98664.79999999999</v>
      </c>
      <c r="D221" s="36">
        <f>D222+D223</f>
        <v>83987.5</v>
      </c>
      <c r="E221" s="36">
        <f>E222+E223</f>
        <v>70238.5</v>
      </c>
      <c r="F221" s="37">
        <f t="shared" si="6"/>
        <v>0.711890157381356</v>
      </c>
      <c r="G221" s="37">
        <f t="shared" si="7"/>
        <v>0.8362970680160738</v>
      </c>
    </row>
    <row r="222" spans="1:7" ht="24.75" customHeight="1">
      <c r="A222" s="187" t="s">
        <v>45</v>
      </c>
      <c r="B222" s="184" t="s">
        <v>46</v>
      </c>
      <c r="C222" s="35">
        <f>МР!D119</f>
        <v>78297.4</v>
      </c>
      <c r="D222" s="35">
        <f>МР!E119</f>
        <v>66070.8</v>
      </c>
      <c r="E222" s="35">
        <f>МР!F119</f>
        <v>54474.5</v>
      </c>
      <c r="F222" s="37">
        <f t="shared" si="6"/>
        <v>0.6957383003777904</v>
      </c>
      <c r="G222" s="37">
        <f t="shared" si="7"/>
        <v>0.8244867626848774</v>
      </c>
    </row>
    <row r="223" spans="1:7" ht="24.75" customHeight="1">
      <c r="A223" s="187" t="s">
        <v>47</v>
      </c>
      <c r="B223" s="184" t="s">
        <v>248</v>
      </c>
      <c r="C223" s="35">
        <f>МР!D120</f>
        <v>20367.4</v>
      </c>
      <c r="D223" s="35">
        <f>МР!E120</f>
        <v>17916.7</v>
      </c>
      <c r="E223" s="35">
        <f>МР!F120</f>
        <v>15764</v>
      </c>
      <c r="F223" s="37">
        <f t="shared" si="6"/>
        <v>0.7739819515500259</v>
      </c>
      <c r="G223" s="37">
        <f t="shared" si="7"/>
        <v>0.8798495258613472</v>
      </c>
    </row>
    <row r="224" spans="1:7" ht="24.75" customHeight="1">
      <c r="A224" s="38" t="s">
        <v>48</v>
      </c>
      <c r="B224" s="188" t="s">
        <v>49</v>
      </c>
      <c r="C224" s="36">
        <f>C225+C226+C228+C227+C230+C231+C232+C229</f>
        <v>24768.1</v>
      </c>
      <c r="D224" s="36">
        <f>D225+D226+D228+D227+D230+D231+D232+D229</f>
        <v>22044.4</v>
      </c>
      <c r="E224" s="36">
        <f>E225+E226+E228+E227+E230+E231+E232+E229</f>
        <v>15326.9</v>
      </c>
      <c r="F224" s="37">
        <f t="shared" si="6"/>
        <v>0.6188161385007328</v>
      </c>
      <c r="G224" s="37">
        <f t="shared" si="7"/>
        <v>0.6952740832138774</v>
      </c>
    </row>
    <row r="225" spans="1:7" ht="36.75" customHeight="1">
      <c r="A225" s="187" t="s">
        <v>50</v>
      </c>
      <c r="B225" s="57" t="s">
        <v>165</v>
      </c>
      <c r="C225" s="35">
        <f>МР!D122+'МО г.Ртищево'!D143+'Кр-звезда'!D93+Макарово!D87+Октябрьский!D88+Салтыковка!D89+Урусово!D90+'Ш-Голицыно'!D92</f>
        <v>2306.1</v>
      </c>
      <c r="D225" s="35">
        <f>МР!E122+'МО г.Ртищево'!E143+'Кр-звезда'!E93+Макарово!E87+Октябрьский!E88+Салтыковка!E89+Урусово!E90+'Ш-Голицыно'!E92</f>
        <v>1743.1</v>
      </c>
      <c r="E225" s="35">
        <f>МР!F122+'МО г.Ртищево'!F143+'Кр-звезда'!F93+Макарово!F87+Октябрьский!F88+Салтыковка!F89+Урусово!F90+'Ш-Голицыно'!F92</f>
        <v>1495.8000000000002</v>
      </c>
      <c r="F225" s="37">
        <f t="shared" si="6"/>
        <v>0.648627553011578</v>
      </c>
      <c r="G225" s="37">
        <f t="shared" si="7"/>
        <v>0.8581263266594</v>
      </c>
    </row>
    <row r="226" spans="1:7" ht="36.75" customHeight="1">
      <c r="A226" s="187"/>
      <c r="B226" s="57" t="s">
        <v>213</v>
      </c>
      <c r="C226" s="35">
        <f>МР!D123</f>
        <v>15066.3</v>
      </c>
      <c r="D226" s="35">
        <f>МР!E123</f>
        <v>13752.7</v>
      </c>
      <c r="E226" s="35">
        <f>МР!F123</f>
        <v>8299.4</v>
      </c>
      <c r="F226" s="37">
        <f t="shared" si="6"/>
        <v>0.5508585385927534</v>
      </c>
      <c r="G226" s="37">
        <f t="shared" si="7"/>
        <v>0.6034742268790855</v>
      </c>
    </row>
    <row r="227" spans="1:7" ht="70.5" customHeight="1">
      <c r="A227" s="187" t="s">
        <v>51</v>
      </c>
      <c r="B227" s="184" t="s">
        <v>147</v>
      </c>
      <c r="C227" s="35">
        <f>'МО г.Ртищево'!D144</f>
        <v>51.3</v>
      </c>
      <c r="D227" s="35">
        <f>'МО г.Ртищево'!E144</f>
        <v>38.3</v>
      </c>
      <c r="E227" s="35">
        <f>'МО г.Ртищево'!F144</f>
        <v>34.1</v>
      </c>
      <c r="F227" s="37">
        <f t="shared" si="6"/>
        <v>0.6647173489278753</v>
      </c>
      <c r="G227" s="37">
        <f t="shared" si="7"/>
        <v>0.8903394255874675</v>
      </c>
    </row>
    <row r="228" spans="1:7" ht="50.25" customHeight="1">
      <c r="A228" s="187" t="s">
        <v>52</v>
      </c>
      <c r="B228" s="184" t="s">
        <v>207</v>
      </c>
      <c r="C228" s="35">
        <f>МР!D132</f>
        <v>6471.7</v>
      </c>
      <c r="D228" s="35">
        <f>МР!E132</f>
        <v>5640.9</v>
      </c>
      <c r="E228" s="35">
        <f>МР!F132</f>
        <v>4802.8</v>
      </c>
      <c r="F228" s="37">
        <f t="shared" si="6"/>
        <v>0.742123398797843</v>
      </c>
      <c r="G228" s="37">
        <f t="shared" si="7"/>
        <v>0.8514244180893121</v>
      </c>
    </row>
    <row r="229" spans="1:7" ht="27.75" customHeight="1">
      <c r="A229" s="187"/>
      <c r="B229" s="184" t="s">
        <v>566</v>
      </c>
      <c r="C229" s="35">
        <f>МР!D124</f>
        <v>13.1</v>
      </c>
      <c r="D229" s="35">
        <f>МР!E124</f>
        <v>9.8</v>
      </c>
      <c r="E229" s="35">
        <f>МР!F124</f>
        <v>5.8</v>
      </c>
      <c r="F229" s="37">
        <f t="shared" si="6"/>
        <v>0.44274809160305345</v>
      </c>
      <c r="G229" s="37">
        <f t="shared" si="7"/>
        <v>0.5918367346938775</v>
      </c>
    </row>
    <row r="230" spans="1:7" ht="36.75" customHeight="1">
      <c r="A230" s="187"/>
      <c r="B230" s="57" t="s">
        <v>364</v>
      </c>
      <c r="C230" s="35">
        <f>МР!D125</f>
        <v>15</v>
      </c>
      <c r="D230" s="35">
        <f>МР!E125</f>
        <v>15</v>
      </c>
      <c r="E230" s="35">
        <f>МР!F125</f>
        <v>12</v>
      </c>
      <c r="F230" s="37">
        <f t="shared" si="6"/>
        <v>0.8</v>
      </c>
      <c r="G230" s="37">
        <f t="shared" si="7"/>
        <v>0.8</v>
      </c>
    </row>
    <row r="231" spans="1:7" ht="48.75" customHeight="1">
      <c r="A231" s="187"/>
      <c r="B231" s="57" t="s">
        <v>301</v>
      </c>
      <c r="C231" s="35">
        <f>МР!D126</f>
        <v>425.7</v>
      </c>
      <c r="D231" s="35">
        <f>МР!E126</f>
        <v>425.7</v>
      </c>
      <c r="E231" s="35">
        <f>МР!F126</f>
        <v>341.2</v>
      </c>
      <c r="F231" s="37">
        <f t="shared" si="6"/>
        <v>0.8015034061545689</v>
      </c>
      <c r="G231" s="37">
        <f t="shared" si="7"/>
        <v>0.8015034061545689</v>
      </c>
    </row>
    <row r="232" spans="1:7" ht="48.75" customHeight="1">
      <c r="A232" s="187"/>
      <c r="B232" s="57" t="s">
        <v>304</v>
      </c>
      <c r="C232" s="35">
        <f>МР!D127</f>
        <v>418.9</v>
      </c>
      <c r="D232" s="35">
        <f>МР!E127</f>
        <v>418.9</v>
      </c>
      <c r="E232" s="35">
        <f>МР!F127</f>
        <v>335.8</v>
      </c>
      <c r="F232" s="37">
        <f t="shared" si="6"/>
        <v>0.8016232991167344</v>
      </c>
      <c r="G232" s="37">
        <f t="shared" si="7"/>
        <v>0.8016232991167344</v>
      </c>
    </row>
    <row r="233" spans="1:7" ht="52.5" customHeight="1">
      <c r="A233" s="38" t="s">
        <v>53</v>
      </c>
      <c r="B233" s="186" t="s">
        <v>111</v>
      </c>
      <c r="C233" s="36">
        <f>C234+C235</f>
        <v>32716.9</v>
      </c>
      <c r="D233" s="36">
        <f>D234+D235</f>
        <v>25879.100000000002</v>
      </c>
      <c r="E233" s="36">
        <f>E234+E235</f>
        <v>21609.5</v>
      </c>
      <c r="F233" s="37">
        <f t="shared" si="6"/>
        <v>0.6604996194627242</v>
      </c>
      <c r="G233" s="37">
        <f t="shared" si="7"/>
        <v>0.8350174465108909</v>
      </c>
    </row>
    <row r="234" spans="1:7" ht="34.5" customHeight="1">
      <c r="A234" s="187" t="s">
        <v>54</v>
      </c>
      <c r="B234" s="184" t="s">
        <v>112</v>
      </c>
      <c r="C234" s="35">
        <f>'МО г.Ртищево'!D146</f>
        <v>31966.9</v>
      </c>
      <c r="D234" s="35">
        <f>'МО г.Ртищево'!E146</f>
        <v>25282.2</v>
      </c>
      <c r="E234" s="35">
        <f>'МО г.Ртищево'!F146</f>
        <v>21048.1</v>
      </c>
      <c r="F234" s="37">
        <f t="shared" si="6"/>
        <v>0.658434192868248</v>
      </c>
      <c r="G234" s="37">
        <f t="shared" si="7"/>
        <v>0.8325264415280315</v>
      </c>
    </row>
    <row r="235" spans="1:7" ht="34.5" customHeight="1">
      <c r="A235" s="185" t="s">
        <v>113</v>
      </c>
      <c r="B235" s="184" t="s">
        <v>114</v>
      </c>
      <c r="C235" s="35">
        <f>МР!D134</f>
        <v>750</v>
      </c>
      <c r="D235" s="35">
        <f>МР!E134</f>
        <v>596.9</v>
      </c>
      <c r="E235" s="35">
        <f>МР!F134</f>
        <v>561.4</v>
      </c>
      <c r="F235" s="37">
        <f t="shared" si="6"/>
        <v>0.7485333333333333</v>
      </c>
      <c r="G235" s="37">
        <f t="shared" si="7"/>
        <v>0.9405260512648684</v>
      </c>
    </row>
    <row r="236" spans="1:7" ht="34.5" customHeight="1">
      <c r="A236" s="38" t="s">
        <v>115</v>
      </c>
      <c r="B236" s="186" t="s">
        <v>116</v>
      </c>
      <c r="C236" s="36">
        <f>C237</f>
        <v>1016.1</v>
      </c>
      <c r="D236" s="36">
        <f>D237</f>
        <v>888.1</v>
      </c>
      <c r="E236" s="36">
        <f>E237</f>
        <v>605.2</v>
      </c>
      <c r="F236" s="37">
        <f t="shared" si="6"/>
        <v>0.5956106682413148</v>
      </c>
      <c r="G236" s="37">
        <f t="shared" si="7"/>
        <v>0.6814547911271254</v>
      </c>
    </row>
    <row r="237" spans="1:7" ht="34.5" customHeight="1">
      <c r="A237" s="185" t="s">
        <v>117</v>
      </c>
      <c r="B237" s="184" t="s">
        <v>118</v>
      </c>
      <c r="C237" s="35">
        <f>МР!D136+'МО г.Ртищево'!D149</f>
        <v>1016.1</v>
      </c>
      <c r="D237" s="35">
        <f>МР!E136+'МО г.Ртищево'!E149</f>
        <v>888.1</v>
      </c>
      <c r="E237" s="35">
        <f>МР!F136+'МО г.Ртищево'!F149</f>
        <v>605.2</v>
      </c>
      <c r="F237" s="37">
        <f t="shared" si="6"/>
        <v>0.5956106682413148</v>
      </c>
      <c r="G237" s="37">
        <f t="shared" si="7"/>
        <v>0.6814547911271254</v>
      </c>
    </row>
    <row r="238" spans="1:7" ht="34.5" customHeight="1">
      <c r="A238" s="38" t="s">
        <v>119</v>
      </c>
      <c r="B238" s="186" t="s">
        <v>120</v>
      </c>
      <c r="C238" s="36">
        <f>C239</f>
        <v>5.2</v>
      </c>
      <c r="D238" s="36">
        <f>D239</f>
        <v>5.2</v>
      </c>
      <c r="E238" s="36">
        <f>E239</f>
        <v>5.2</v>
      </c>
      <c r="F238" s="37">
        <f t="shared" si="6"/>
        <v>1</v>
      </c>
      <c r="G238" s="37">
        <f t="shared" si="7"/>
        <v>1</v>
      </c>
    </row>
    <row r="239" spans="1:7" ht="34.5" customHeight="1">
      <c r="A239" s="187" t="s">
        <v>121</v>
      </c>
      <c r="B239" s="186" t="s">
        <v>150</v>
      </c>
      <c r="C239" s="35">
        <f>МР!D138</f>
        <v>5.2</v>
      </c>
      <c r="D239" s="35">
        <f>МР!E138</f>
        <v>5.2</v>
      </c>
      <c r="E239" s="35">
        <f>МР!F138</f>
        <v>5.2</v>
      </c>
      <c r="F239" s="37">
        <f t="shared" si="6"/>
        <v>1</v>
      </c>
      <c r="G239" s="37">
        <f t="shared" si="7"/>
        <v>1</v>
      </c>
    </row>
    <row r="240" spans="1:7" ht="22.5" customHeight="1">
      <c r="A240" s="187"/>
      <c r="B240" s="188" t="s">
        <v>55</v>
      </c>
      <c r="C240" s="36">
        <f>C49+C63+C65+C74+C135+C214+C221+C224+C233+C236+C238</f>
        <v>914153.2999999999</v>
      </c>
      <c r="D240" s="36">
        <f>D49+D63+D65+D74+D135+D214+D221+D224+D233+D236+D238</f>
        <v>747632.4999999999</v>
      </c>
      <c r="E240" s="36">
        <f>E49+E63+E65+E74+E135+E214+E221+E224+E233+E236+E238</f>
        <v>554494.9999999999</v>
      </c>
      <c r="F240" s="37">
        <f t="shared" si="6"/>
        <v>0.6065667541756945</v>
      </c>
      <c r="G240" s="37">
        <f t="shared" si="7"/>
        <v>0.7416678648935138</v>
      </c>
    </row>
    <row r="241" spans="3:6" ht="18.75">
      <c r="C241" s="61"/>
      <c r="D241" s="61"/>
      <c r="E241" s="61"/>
      <c r="F241" s="140"/>
    </row>
    <row r="242" spans="3:6" ht="18">
      <c r="C242" s="61"/>
      <c r="D242" s="61"/>
      <c r="E242" s="61"/>
      <c r="F242" s="141"/>
    </row>
    <row r="243" spans="2:6" ht="18">
      <c r="B243" s="63" t="s">
        <v>275</v>
      </c>
      <c r="C243" s="61"/>
      <c r="D243" s="61"/>
      <c r="E243" s="61">
        <f>МР!F147+'МО г.Ртищево'!F158+'Кр-звезда'!F99+Макарово!F95+Октябрьский!F95+Салтыковка!F96+Урусово!F97+'Ш-Голицыно'!F99</f>
        <v>50689.500000000015</v>
      </c>
      <c r="F243" s="61"/>
    </row>
    <row r="244" spans="2:6" ht="18">
      <c r="B244" s="63"/>
      <c r="C244" s="61"/>
      <c r="D244" s="61"/>
      <c r="E244" s="61"/>
      <c r="F244" s="61"/>
    </row>
    <row r="245" spans="2:6" ht="18" hidden="1">
      <c r="B245" s="64" t="s">
        <v>280</v>
      </c>
      <c r="C245" s="61"/>
      <c r="D245" s="61"/>
      <c r="E245" s="61"/>
      <c r="F245" s="61"/>
    </row>
    <row r="246" spans="2:7" ht="18.75" hidden="1">
      <c r="B246" s="63" t="s">
        <v>71</v>
      </c>
      <c r="C246" s="61"/>
      <c r="D246" s="61"/>
      <c r="E246" s="61"/>
      <c r="F246" s="61"/>
      <c r="G246" s="65"/>
    </row>
    <row r="247" spans="2:6" ht="18" hidden="1">
      <c r="B247" s="63" t="s">
        <v>72</v>
      </c>
      <c r="C247" s="61"/>
      <c r="D247" s="61"/>
      <c r="E247" s="61"/>
      <c r="F247" s="61"/>
    </row>
    <row r="248" spans="2:6" ht="18" hidden="1">
      <c r="B248" s="63"/>
      <c r="C248" s="61"/>
      <c r="D248" s="61"/>
      <c r="E248" s="61"/>
      <c r="F248" s="61"/>
    </row>
    <row r="249" spans="2:7" ht="18.75" hidden="1">
      <c r="B249" s="63" t="s">
        <v>73</v>
      </c>
      <c r="C249" s="61"/>
      <c r="D249" s="61"/>
      <c r="E249" s="61"/>
      <c r="F249" s="61"/>
      <c r="G249" s="66"/>
    </row>
    <row r="250" spans="2:6" ht="18" hidden="1">
      <c r="B250" s="63" t="s">
        <v>74</v>
      </c>
      <c r="C250" s="61"/>
      <c r="D250" s="61"/>
      <c r="E250" s="61"/>
      <c r="F250" s="61"/>
    </row>
    <row r="251" spans="2:6" ht="18" hidden="1">
      <c r="B251" s="63"/>
      <c r="C251" s="61"/>
      <c r="D251" s="61"/>
      <c r="E251" s="61"/>
      <c r="F251" s="61"/>
    </row>
    <row r="252" spans="2:7" ht="18.75" hidden="1">
      <c r="B252" s="63" t="s">
        <v>75</v>
      </c>
      <c r="C252" s="61"/>
      <c r="D252" s="61"/>
      <c r="E252" s="61"/>
      <c r="F252" s="61"/>
      <c r="G252" s="142"/>
    </row>
    <row r="253" spans="2:6" ht="18" hidden="1">
      <c r="B253" s="63" t="s">
        <v>76</v>
      </c>
      <c r="C253" s="61"/>
      <c r="D253" s="61"/>
      <c r="E253" s="61"/>
      <c r="F253" s="61"/>
    </row>
    <row r="254" spans="2:6" ht="18">
      <c r="B254" s="64" t="s">
        <v>281</v>
      </c>
      <c r="C254" s="61"/>
      <c r="D254" s="61"/>
      <c r="E254" s="61">
        <f>МР!F158</f>
        <v>9600</v>
      </c>
      <c r="F254" s="61"/>
    </row>
    <row r="255" spans="1:7" ht="18.75">
      <c r="A255" s="59"/>
      <c r="B255" s="64"/>
      <c r="C255" s="61"/>
      <c r="D255" s="61"/>
      <c r="E255" s="61"/>
      <c r="F255" s="61"/>
      <c r="G255" s="143"/>
    </row>
    <row r="256" spans="1:6" ht="12" customHeight="1" hidden="1">
      <c r="A256" s="59"/>
      <c r="B256" s="63"/>
      <c r="C256" s="61"/>
      <c r="D256" s="61"/>
      <c r="E256" s="61"/>
      <c r="F256" s="61"/>
    </row>
    <row r="257" spans="1:6" ht="5.25" customHeight="1" hidden="1">
      <c r="A257" s="59"/>
      <c r="B257" s="63"/>
      <c r="C257" s="61"/>
      <c r="D257" s="61"/>
      <c r="E257" s="61"/>
      <c r="F257" s="61"/>
    </row>
    <row r="258" spans="1:7" ht="45" customHeight="1">
      <c r="A258" s="59"/>
      <c r="B258" s="63" t="s">
        <v>79</v>
      </c>
      <c r="C258" s="61"/>
      <c r="D258" s="61"/>
      <c r="E258" s="61">
        <f>E243+E44-E240-E254+E244</f>
        <v>47843.200000000186</v>
      </c>
      <c r="F258" s="61"/>
      <c r="G258" s="68"/>
    </row>
    <row r="259" spans="1:6" ht="18">
      <c r="A259" s="59"/>
      <c r="B259" s="63"/>
      <c r="C259" s="61"/>
      <c r="D259" s="61"/>
      <c r="E259" s="61"/>
      <c r="F259" s="61"/>
    </row>
    <row r="260" spans="1:6" ht="18" hidden="1">
      <c r="A260" s="59"/>
      <c r="C260" s="61"/>
      <c r="D260" s="61"/>
      <c r="E260" s="61"/>
      <c r="F260" s="61"/>
    </row>
    <row r="261" spans="1:6" ht="18">
      <c r="A261" s="59"/>
      <c r="C261" s="61"/>
      <c r="D261" s="61"/>
      <c r="E261" s="61"/>
      <c r="F261" s="61"/>
    </row>
    <row r="262" spans="1:6" ht="18">
      <c r="A262" s="59"/>
      <c r="B262" s="63" t="s">
        <v>80</v>
      </c>
      <c r="C262" s="61"/>
      <c r="D262" s="61"/>
      <c r="E262" s="61"/>
      <c r="F262" s="61"/>
    </row>
    <row r="263" spans="1:6" ht="18">
      <c r="A263" s="59"/>
      <c r="B263" s="63" t="s">
        <v>81</v>
      </c>
      <c r="C263" s="61"/>
      <c r="D263" s="61"/>
      <c r="E263" s="61"/>
      <c r="F263" s="61"/>
    </row>
    <row r="264" ht="18">
      <c r="B264" s="63" t="s">
        <v>82</v>
      </c>
    </row>
  </sheetData>
  <sheetProtection/>
  <mergeCells count="16">
    <mergeCell ref="A46:G46"/>
    <mergeCell ref="F47:F48"/>
    <mergeCell ref="G47:G48"/>
    <mergeCell ref="A47:A48"/>
    <mergeCell ref="B47:B48"/>
    <mergeCell ref="C47:C48"/>
    <mergeCell ref="E47:E48"/>
    <mergeCell ref="D47:D4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2019-09-11T04:38:26Z</cp:lastPrinted>
  <dcterms:created xsi:type="dcterms:W3CDTF">1996-10-08T23:32:33Z</dcterms:created>
  <dcterms:modified xsi:type="dcterms:W3CDTF">2019-09-23T10:02:52Z</dcterms:modified>
  <cp:category/>
  <cp:version/>
  <cp:contentType/>
  <cp:contentStatus/>
</cp:coreProperties>
</file>