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<sst xmlns="http://schemas.openxmlformats.org/spreadsheetml/2006/main" count="1306" uniqueCount="402">
  <si>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</si>
  <si>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</si>
  <si>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</si>
  <si>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</si>
  <si>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</si>
  <si>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</si>
  <si>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</si>
  <si>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</si>
  <si>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</si>
  <si>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</si>
  <si>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</si>
  <si>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</si>
  <si>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</si>
  <si>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</si>
  <si>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</si>
  <si>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</si>
  <si>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</si>
  <si>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</si>
  <si>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</si>
  <si>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</si>
  <si>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</si>
  <si>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</si>
  <si>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</si>
  <si>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</si>
  <si>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</si>
  <si>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</si>
  <si>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</si>
  <si>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</si>
  <si>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</si>
  <si>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</si>
  <si>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</si>
  <si>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</si>
  <si>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</si>
  <si>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</si>
  <si>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</si>
  <si>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</si>
  <si>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</si>
  <si>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</si>
  <si>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</si>
  <si>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</si>
  <si>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</si>
  <si>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</si>
  <si>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</si>
  <si>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</si>
  <si>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</si>
  <si>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</si>
  <si>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</si>
  <si>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</si>
  <si>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</si>
  <si>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</si>
  <si>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</si>
  <si>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</si>
  <si>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</si>
  <si>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</si>
  <si>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</si>
  <si>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</si>
  <si>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</si>
  <si>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</si>
  <si>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</si>
  <si>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</si>
  <si>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</si>
  <si>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</si>
  <si>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</si>
  <si>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</si>
  <si>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</si>
  <si>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</si>
  <si>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</si>
  <si>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</si>
  <si>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</si>
  <si>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</si>
  <si>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</si>
  <si>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</si>
  <si>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</si>
  <si>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</si>
  <si>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</si>
  <si>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</si>
  <si>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</si>
  <si>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</si>
  <si>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</si>
  <si>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</si>
  <si>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</si>
  <si>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</si>
  <si>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</si>
  <si>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</si>
  <si>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</si>
  <si>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</si>
  <si>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</si>
  <si>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</si>
  <si>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</si>
  <si>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</si>
  <si>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</si>
  <si>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</si>
  <si>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</si>
  <si>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</si>
  <si>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</si>
  <si>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</si>
  <si>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</si>
  <si>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</si>
  <si>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</si>
  <si>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</si>
  <si>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</si>
  <si>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</si>
  <si>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</si>
  <si>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</si>
  <si>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</si>
  <si>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</si>
  <si>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</si>
  <si>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</si>
  <si>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</si>
  <si>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</si>
  <si>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</si>
  <si>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</si>
  <si>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</si>
  <si>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</si>
  <si>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</si>
  <si>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</si>
  <si>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</si>
  <si>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</si>
  <si>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</si>
  <si>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</si>
  <si>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</si>
  <si>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</si>
  <si>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</si>
  <si>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</si>
  <si>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</si>
  <si>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</si>
  <si>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</si>
  <si>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</si>
  <si>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</si>
  <si>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</si>
  <si>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</si>
  <si>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</si>
  <si>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</si>
  <si>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</si>
  <si>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</si>
  <si>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</si>
  <si>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</si>
  <si>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</si>
  <si>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</si>
  <si>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</si>
  <si>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</si>
  <si>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</si>
  <si>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</si>
  <si>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</si>
  <si>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</si>
  <si>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</si>
  <si>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</si>
  <si>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</si>
  <si>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</si>
  <si>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</si>
  <si>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</si>
  <si>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</si>
  <si>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</si>
  <si>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</si>
  <si>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</si>
  <si>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</si>
  <si>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</si>
  <si>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</si>
  <si>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</si>
  <si>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</si>
  <si>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</si>
  <si>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</si>
  <si>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</si>
  <si>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</si>
  <si>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</si>
  <si>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</si>
  <si>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</si>
  <si>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</si>
  <si>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</si>
  <si>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</si>
  <si>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</si>
  <si>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</si>
  <si>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</si>
  <si>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</si>
  <si>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</si>
  <si>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</si>
  <si>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</si>
  <si>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</si>
  <si>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</si>
  <si>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</si>
  <si>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</si>
  <si>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</si>
  <si>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</si>
  <si>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</si>
  <si>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</si>
  <si>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</si>
  <si>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</si>
  <si>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</si>
  <si>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</si>
  <si>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</si>
  <si>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</si>
  <si>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</si>
  <si>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</si>
  <si>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</si>
  <si>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</si>
  <si>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</si>
  <si>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</si>
  <si>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</si>
  <si>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</si>
  <si>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</si>
  <si>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</si>
  <si>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</si>
  <si>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</si>
  <si>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</si>
  <si>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</si>
  <si>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</si>
  <si>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</si>
  <si>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</si>
  <si>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</si>
  <si>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</si>
  <si>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</si>
  <si>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</si>
  <si>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</si>
  <si>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</si>
  <si>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</si>
  <si>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</si>
  <si>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</si>
  <si>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</si>
  <si>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</si>
  <si>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</si>
  <si>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</si>
  <si>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</si>
  <si>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</si>
  <si>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</si>
  <si>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</si>
  <si>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</si>
  <si>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</si>
  <si>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</si>
  <si>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</si>
  <si>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</si>
  <si>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</si>
  <si>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</si>
  <si>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</si>
  <si>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</si>
  <si>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</si>
  <si>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</si>
  <si>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</si>
  <si>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</si>
  <si>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</si>
  <si>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</si>
  <si>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</si>
  <si>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</si>
  <si>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</si>
  <si>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</si>
  <si>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</si>
  <si>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</si>
  <si>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</si>
  <si>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</si>
  <si>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</si>
  <si>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</si>
  <si>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</si>
  <si>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</si>
  <si>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</si>
  <si>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</si>
  <si>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</si>
  <si>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</si>
  <si>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</si>
  <si>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</si>
  <si>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</si>
  <si>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</si>
  <si>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</si>
  <si>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</si>
  <si>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</si>
  <si>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</si>
  <si>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</si>
  <si>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</si>
  <si>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</si>
  <si>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</si>
  <si>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</si>
  <si>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</si>
  <si>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</si>
  <si>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</si>
  <si>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</si>
  <si>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</si>
  <si>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</si>
  <si>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</si>
  <si>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</si>
  <si>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</si>
  <si>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</si>
  <si>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</si>
  <si>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</si>
  <si>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</si>
  <si>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</si>
  <si>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</si>
  <si>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</si>
  <si>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</si>
  <si>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</si>
  <si>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</si>
  <si>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</si>
  <si>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</si>
  <si>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</si>
  <si>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</si>
  <si>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</si>
  <si>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</si>
  <si>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</si>
  <si>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</si>
  <si>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</si>
  <si>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</si>
  <si>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</si>
  <si>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</si>
  <si>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</si>
  <si>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</si>
  <si>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</si>
  <si>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</si>
  <si>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</si>
  <si>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</si>
  <si>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</si>
  <si>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</si>
  <si>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</si>
  <si>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</si>
  <si>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</si>
  <si>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</si>
  <si>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</si>
  <si>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</si>
  <si>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</si>
  <si>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</si>
  <si>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</si>
  <si>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</si>
  <si>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</si>
  <si>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</si>
  <si>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</si>
  <si>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</si>
  <si>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</si>
  <si>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</si>
  <si>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</si>
  <si>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</si>
  <si>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</si>
  <si>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</si>
  <si>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</si>
  <si>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</si>
  <si>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</si>
  <si>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</si>
  <si>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</si>
  <si>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</si>
  <si>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</si>
  <si>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</si>
  <si>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</si>
  <si>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</si>
  <si>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</si>
  <si>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</si>
  <si>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</si>
  <si>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</si>
  <si>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</si>
  <si>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</si>
  <si>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</si>
  <si>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</si>
  <si>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</si>
  <si>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</si>
  <si>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</si>
  <si>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</si>
  <si>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</si>
  <si>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</si>
  <si>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</si>
  <si>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</si>
  <si>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</si>
  <si>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</si>
  <si>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</si>
  <si>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</si>
  <si>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</si>
  <si>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</si>
  <si>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</si>
  <si>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</si>
  <si>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</si>
  <si>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</si>
  <si>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</si>
  <si>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</si>
  <si>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</si>
  <si>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</si>
  <si>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</si>
  <si>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</si>
  <si>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</si>
  <si>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</si>
  <si>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</si>
  <si>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</si>
  <si>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</si>
  <si>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</si>
  <si>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</si>
  <si>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</si>
  <si>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</si>
  <si>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</si>
  <si>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</si>
  <si>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</si>
  <si>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</si>
  <si>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</si>
  <si>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</si>
  <si>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</si>
  <si>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</si>
  <si>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</si>
  <si>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 xml:space="preserve">СПРАВКА
об исполнении бюджета Ртищевского района
на 01.04.2015 г.
</t>
  </si>
  <si>
    <t xml:space="preserve">СПРАВКА
об исполнении бюджета МО г. Ртищево
на 01.04.2015г.
</t>
  </si>
  <si>
    <t xml:space="preserve">СПРАВКА
об исполнении бюджета Краснозвездинского МО
на 01.04.2015г.
</t>
  </si>
  <si>
    <t xml:space="preserve">СПРАВКА
об исполнении бюджета Макаровского МО
на 01.04.2015г.
</t>
  </si>
  <si>
    <t xml:space="preserve">СПРАВКА
об исполнении бюджета Октябрьского МО
на 01.04.2015г.
</t>
  </si>
  <si>
    <t xml:space="preserve">СПРАВКА
об исполнении бюджета Салтыковского МО
на 01.04.2015г.
</t>
  </si>
  <si>
    <t xml:space="preserve">СПРАВКА
об исполнении бюджета Урусовского МО
на 01.04.2015г.
</t>
  </si>
  <si>
    <t xml:space="preserve">СПРАВКА
об исполнении бюджета Шило-Голицинского МО
на 01.04.2015г.
</t>
  </si>
  <si>
    <t xml:space="preserve">СПРАВКА
об исполнении бюджета Ртищевского района (консолидация)
на 01.04.2015г.
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</si>
  <si>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</si>
  <si>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</si>
  <si>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</si>
  <si>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</si>
  <si>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21,9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</si>
</sst>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2"/>
  <sheetViews>
    <sheetView workbookViewId="0" topLeftCell="A14">
      <selection activeCell="B31" sqref="B31"/>
    </sheetView>
  </sheetViews>
  <sheetFormatPr defaultColWidth="9.140625" defaultRowHeight="12.75"/>
  <cols>
    <col min="1" max="1" width="6.57421875" style="36" customWidth="1"/>
    <col min="2" max="2" width="47.421875" style="36" customWidth="1"/>
    <col min="3" max="3" width="11.28125" style="37" hidden="1" customWidth="1"/>
    <col min="4" max="4" width="18.28125" style="36" customWidth="1"/>
    <col min="5" max="5" width="17.57421875" style="36" customWidth="1"/>
    <col min="6" max="6" width="10.28125" style="36" customWidth="1"/>
    <col min="7" max="7" width="13.8515625" style="129" customWidth="1"/>
    <col min="8" max="8" width="12.57421875" style="129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2" t="s">
        <v>388</v>
      </c>
      <c r="B1" s="162"/>
      <c r="C1" s="162"/>
      <c r="D1" s="162"/>
      <c r="E1" s="162"/>
      <c r="F1" s="162"/>
      <c r="G1" s="162"/>
      <c r="H1" s="162"/>
      <c r="I1" s="12"/>
    </row>
    <row r="2" spans="1:9" ht="12.75" customHeight="1">
      <c r="A2" s="169"/>
      <c r="B2" s="168" t="s">
        <v>3</v>
      </c>
      <c r="C2" s="156" t="s">
        <v>163</v>
      </c>
      <c r="D2" s="161" t="s">
        <v>4</v>
      </c>
      <c r="E2" s="164" t="s">
        <v>366</v>
      </c>
      <c r="F2" s="161" t="s">
        <v>5</v>
      </c>
      <c r="G2" s="167" t="s">
        <v>6</v>
      </c>
      <c r="H2" s="164" t="s">
        <v>367</v>
      </c>
      <c r="I2" s="13"/>
    </row>
    <row r="3" spans="1:9" ht="21" customHeight="1">
      <c r="A3" s="170"/>
      <c r="B3" s="168"/>
      <c r="C3" s="157"/>
      <c r="D3" s="161"/>
      <c r="E3" s="165"/>
      <c r="F3" s="161"/>
      <c r="G3" s="167"/>
      <c r="H3" s="165"/>
      <c r="I3" s="13"/>
    </row>
    <row r="4" spans="1:9" ht="15" customHeight="1">
      <c r="A4" s="150"/>
      <c r="B4" s="146" t="s">
        <v>83</v>
      </c>
      <c r="C4" s="153"/>
      <c r="D4" s="148">
        <f>D5+D6+D7+D8+D9+D10+D11+D12+D13+D14+D15+D16+D17+D18+D19+D20+D21+D23</f>
        <v>142759.8</v>
      </c>
      <c r="E4" s="148">
        <f>E5+E6+E7+E8+E9+E10+E11+E12+E13+E14+E15+E16+E17+E18+E19+E20+E21+E23</f>
        <v>35299.5</v>
      </c>
      <c r="F4" s="148">
        <f>F5+F6+F7+F8+F9+F10+F11+F12+F13+F14+F15+F16+F17+F18+F19+F20+F21+F23</f>
        <v>37621.10000000002</v>
      </c>
      <c r="G4" s="110">
        <f>F4/D4</f>
        <v>0.26352726748006106</v>
      </c>
      <c r="H4" s="110">
        <f>F4/E4</f>
        <v>1.0657686369495325</v>
      </c>
      <c r="I4" s="14"/>
    </row>
    <row r="5" spans="1:9" ht="15">
      <c r="A5" s="150"/>
      <c r="B5" s="147" t="s">
        <v>7</v>
      </c>
      <c r="C5" s="154"/>
      <c r="D5" s="32">
        <v>104870</v>
      </c>
      <c r="E5" s="32">
        <v>23100</v>
      </c>
      <c r="F5" s="32">
        <v>23936.5</v>
      </c>
      <c r="G5" s="110">
        <f aca="true" t="shared" si="0" ref="G5:G35">F5/D5</f>
        <v>0.2282492609897969</v>
      </c>
      <c r="H5" s="110">
        <f aca="true" t="shared" si="1" ref="H5:H35">F5/E5</f>
        <v>1.0362121212121211</v>
      </c>
      <c r="I5" s="14"/>
    </row>
    <row r="6" spans="1:9" ht="15">
      <c r="A6" s="150"/>
      <c r="B6" s="147" t="s">
        <v>8</v>
      </c>
      <c r="C6" s="154"/>
      <c r="D6" s="32">
        <v>19000</v>
      </c>
      <c r="E6" s="32">
        <v>5000</v>
      </c>
      <c r="F6" s="32">
        <v>4937.9</v>
      </c>
      <c r="G6" s="110">
        <f t="shared" si="0"/>
        <v>0.2598894736842105</v>
      </c>
      <c r="H6" s="110">
        <f t="shared" si="1"/>
        <v>0.9875799999999999</v>
      </c>
      <c r="I6" s="14"/>
    </row>
    <row r="7" spans="1:9" ht="15">
      <c r="A7" s="150"/>
      <c r="B7" s="147" t="s">
        <v>9</v>
      </c>
      <c r="C7" s="154"/>
      <c r="D7" s="32">
        <v>3500</v>
      </c>
      <c r="E7" s="32">
        <v>1200</v>
      </c>
      <c r="F7" s="32">
        <v>1889.4</v>
      </c>
      <c r="G7" s="110">
        <f t="shared" si="0"/>
        <v>0.5398285714285714</v>
      </c>
      <c r="H7" s="110">
        <f t="shared" si="1"/>
        <v>1.5745</v>
      </c>
      <c r="I7" s="14"/>
    </row>
    <row r="8" spans="1:9" ht="15">
      <c r="A8" s="150"/>
      <c r="B8" s="147" t="s">
        <v>10</v>
      </c>
      <c r="C8" s="154"/>
      <c r="D8" s="32">
        <v>0</v>
      </c>
      <c r="E8" s="32">
        <v>0</v>
      </c>
      <c r="F8" s="32">
        <v>0</v>
      </c>
      <c r="G8" s="110">
        <v>0</v>
      </c>
      <c r="H8" s="110">
        <v>0</v>
      </c>
      <c r="I8" s="14"/>
    </row>
    <row r="9" spans="1:9" ht="15">
      <c r="A9" s="150"/>
      <c r="B9" s="147" t="s">
        <v>302</v>
      </c>
      <c r="C9" s="154"/>
      <c r="D9" s="32">
        <v>3607.4</v>
      </c>
      <c r="E9" s="32">
        <v>900</v>
      </c>
      <c r="F9" s="32">
        <v>1362.9</v>
      </c>
      <c r="G9" s="110">
        <f t="shared" si="0"/>
        <v>0.3778067306093031</v>
      </c>
      <c r="H9" s="110">
        <f t="shared" si="1"/>
        <v>1.5143333333333335</v>
      </c>
      <c r="I9" s="14"/>
    </row>
    <row r="10" spans="1:9" ht="15">
      <c r="A10" s="150"/>
      <c r="B10" s="147" t="s">
        <v>11</v>
      </c>
      <c r="C10" s="154"/>
      <c r="D10" s="32">
        <v>0</v>
      </c>
      <c r="E10" s="32">
        <v>0</v>
      </c>
      <c r="F10" s="32">
        <v>0</v>
      </c>
      <c r="G10" s="110">
        <v>0</v>
      </c>
      <c r="H10" s="110">
        <v>0</v>
      </c>
      <c r="I10" s="14"/>
    </row>
    <row r="11" spans="1:9" ht="15">
      <c r="A11" s="150"/>
      <c r="B11" s="147" t="s">
        <v>108</v>
      </c>
      <c r="C11" s="154"/>
      <c r="D11" s="32">
        <v>3425</v>
      </c>
      <c r="E11" s="32">
        <v>950</v>
      </c>
      <c r="F11" s="32">
        <v>982.9</v>
      </c>
      <c r="G11" s="110">
        <f t="shared" si="0"/>
        <v>0.28697810218978104</v>
      </c>
      <c r="H11" s="110">
        <f t="shared" si="1"/>
        <v>1.0346315789473683</v>
      </c>
      <c r="I11" s="14"/>
    </row>
    <row r="12" spans="1:9" ht="15">
      <c r="A12" s="150"/>
      <c r="B12" s="147" t="s">
        <v>12</v>
      </c>
      <c r="C12" s="154"/>
      <c r="D12" s="32">
        <v>0</v>
      </c>
      <c r="E12" s="32">
        <v>0</v>
      </c>
      <c r="F12" s="32">
        <v>0</v>
      </c>
      <c r="G12" s="110">
        <v>0</v>
      </c>
      <c r="H12" s="110">
        <v>0</v>
      </c>
      <c r="I12" s="14"/>
    </row>
    <row r="13" spans="1:9" ht="15">
      <c r="A13" s="150"/>
      <c r="B13" s="147" t="s">
        <v>13</v>
      </c>
      <c r="C13" s="154"/>
      <c r="D13" s="32">
        <v>4600</v>
      </c>
      <c r="E13" s="32">
        <v>3000</v>
      </c>
      <c r="F13" s="32">
        <v>3164.5</v>
      </c>
      <c r="G13" s="110">
        <f t="shared" si="0"/>
        <v>0.6879347826086957</v>
      </c>
      <c r="H13" s="110">
        <f t="shared" si="1"/>
        <v>1.0548333333333333</v>
      </c>
      <c r="I13" s="14"/>
    </row>
    <row r="14" spans="1:9" ht="15">
      <c r="A14" s="150"/>
      <c r="B14" s="147" t="s">
        <v>14</v>
      </c>
      <c r="C14" s="154"/>
      <c r="D14" s="32">
        <v>300</v>
      </c>
      <c r="E14" s="32">
        <v>200</v>
      </c>
      <c r="F14" s="32">
        <v>235.3</v>
      </c>
      <c r="G14" s="110">
        <f t="shared" si="0"/>
        <v>0.7843333333333333</v>
      </c>
      <c r="H14" s="110">
        <f t="shared" si="1"/>
        <v>1.1765</v>
      </c>
      <c r="I14" s="14"/>
    </row>
    <row r="15" spans="1:9" ht="15">
      <c r="A15" s="150"/>
      <c r="B15" s="147" t="s">
        <v>15</v>
      </c>
      <c r="C15" s="154"/>
      <c r="D15" s="32">
        <v>0</v>
      </c>
      <c r="E15" s="32">
        <v>0</v>
      </c>
      <c r="F15" s="32">
        <v>30.8</v>
      </c>
      <c r="G15" s="110">
        <v>0</v>
      </c>
      <c r="H15" s="110">
        <v>0</v>
      </c>
      <c r="I15" s="14"/>
    </row>
    <row r="16" spans="1:9" ht="15">
      <c r="A16" s="150"/>
      <c r="B16" s="147" t="s">
        <v>16</v>
      </c>
      <c r="C16" s="154"/>
      <c r="D16" s="32">
        <v>0</v>
      </c>
      <c r="E16" s="32">
        <v>0</v>
      </c>
      <c r="F16" s="32">
        <v>0</v>
      </c>
      <c r="G16" s="110">
        <v>0</v>
      </c>
      <c r="H16" s="110">
        <v>0</v>
      </c>
      <c r="I16" s="14"/>
    </row>
    <row r="17" spans="1:9" ht="15">
      <c r="A17" s="150"/>
      <c r="B17" s="147" t="s">
        <v>17</v>
      </c>
      <c r="C17" s="154"/>
      <c r="D17" s="32">
        <v>1139.9</v>
      </c>
      <c r="E17" s="32">
        <v>200</v>
      </c>
      <c r="F17" s="32">
        <v>173.3</v>
      </c>
      <c r="G17" s="110">
        <f t="shared" si="0"/>
        <v>0.15203087990174577</v>
      </c>
      <c r="H17" s="110">
        <f t="shared" si="1"/>
        <v>0.8665</v>
      </c>
      <c r="I17" s="14"/>
    </row>
    <row r="18" spans="1:9" ht="15" hidden="1">
      <c r="A18" s="150"/>
      <c r="B18" s="147"/>
      <c r="C18" s="154"/>
      <c r="D18" s="32">
        <v>0</v>
      </c>
      <c r="E18" s="32">
        <v>0</v>
      </c>
      <c r="F18" s="32"/>
      <c r="G18" s="110" t="e">
        <f t="shared" si="0"/>
        <v>#DIV/0!</v>
      </c>
      <c r="H18" s="110">
        <v>0</v>
      </c>
      <c r="I18" s="14"/>
    </row>
    <row r="19" spans="1:9" ht="15">
      <c r="A19" s="150"/>
      <c r="B19" s="147" t="s">
        <v>19</v>
      </c>
      <c r="C19" s="154"/>
      <c r="D19" s="32">
        <v>82.5</v>
      </c>
      <c r="E19" s="32">
        <v>82.5</v>
      </c>
      <c r="F19" s="32">
        <v>141.9</v>
      </c>
      <c r="G19" s="110">
        <v>0</v>
      </c>
      <c r="H19" s="110">
        <v>0</v>
      </c>
      <c r="I19" s="14"/>
    </row>
    <row r="20" spans="1:9" ht="15">
      <c r="A20" s="150"/>
      <c r="B20" s="147" t="s">
        <v>364</v>
      </c>
      <c r="C20" s="154"/>
      <c r="D20" s="32">
        <v>350</v>
      </c>
      <c r="E20" s="32">
        <v>350</v>
      </c>
      <c r="F20" s="32">
        <v>352.5</v>
      </c>
      <c r="G20" s="110">
        <f t="shared" si="0"/>
        <v>1.0071428571428571</v>
      </c>
      <c r="H20" s="110">
        <f t="shared" si="1"/>
        <v>1.0071428571428571</v>
      </c>
      <c r="I20" s="14"/>
    </row>
    <row r="21" spans="1:9" ht="15">
      <c r="A21" s="150"/>
      <c r="B21" s="147" t="s">
        <v>21</v>
      </c>
      <c r="C21" s="154"/>
      <c r="D21" s="32">
        <v>1885</v>
      </c>
      <c r="E21" s="32">
        <v>317</v>
      </c>
      <c r="F21" s="32">
        <v>413.9</v>
      </c>
      <c r="G21" s="110">
        <f t="shared" si="0"/>
        <v>0.2195755968169761</v>
      </c>
      <c r="H21" s="110">
        <f t="shared" si="1"/>
        <v>1.3056782334384858</v>
      </c>
      <c r="I21" s="14"/>
    </row>
    <row r="22" spans="1:9" ht="15">
      <c r="A22" s="150"/>
      <c r="B22" s="147" t="s">
        <v>22</v>
      </c>
      <c r="C22" s="154"/>
      <c r="D22" s="32">
        <v>865.2</v>
      </c>
      <c r="E22" s="32">
        <v>105</v>
      </c>
      <c r="F22" s="32">
        <v>109.8</v>
      </c>
      <c r="G22" s="110">
        <f t="shared" si="0"/>
        <v>0.12690707350901526</v>
      </c>
      <c r="H22" s="110">
        <f t="shared" si="1"/>
        <v>1.0457142857142856</v>
      </c>
      <c r="I22" s="14"/>
    </row>
    <row r="23" spans="1:9" ht="15">
      <c r="A23" s="150"/>
      <c r="B23" s="147" t="s">
        <v>23</v>
      </c>
      <c r="C23" s="154"/>
      <c r="D23" s="32">
        <v>0</v>
      </c>
      <c r="E23" s="32">
        <v>0</v>
      </c>
      <c r="F23" s="32">
        <v>-0.7</v>
      </c>
      <c r="G23" s="110">
        <v>0</v>
      </c>
      <c r="H23" s="110">
        <v>0</v>
      </c>
      <c r="I23" s="14"/>
    </row>
    <row r="24" spans="1:9" ht="15">
      <c r="A24" s="150"/>
      <c r="B24" s="45" t="s">
        <v>82</v>
      </c>
      <c r="C24" s="50"/>
      <c r="D24" s="32">
        <f>D25+D26+D27+D28+D29+D32+D33+D30+D31</f>
        <v>478134.7</v>
      </c>
      <c r="E24" s="32">
        <f>E25+E26+E27+E28+E29+E32+E33+E30+E31</f>
        <v>121969.59999999999</v>
      </c>
      <c r="F24" s="32">
        <f>F25+F26+F27+F28+F29+F32+F33+F30+F31</f>
        <v>97250.69999999998</v>
      </c>
      <c r="G24" s="110">
        <f t="shared" si="0"/>
        <v>0.20339603044916</v>
      </c>
      <c r="H24" s="110">
        <f t="shared" si="1"/>
        <v>0.7973355655835551</v>
      </c>
      <c r="I24" s="14"/>
    </row>
    <row r="25" spans="1:9" ht="15">
      <c r="A25" s="150"/>
      <c r="B25" s="147" t="s">
        <v>25</v>
      </c>
      <c r="C25" s="154"/>
      <c r="D25" s="32">
        <v>82161.1</v>
      </c>
      <c r="E25" s="32">
        <v>20540.3</v>
      </c>
      <c r="F25" s="32">
        <v>20541</v>
      </c>
      <c r="G25" s="110">
        <f t="shared" si="0"/>
        <v>0.25000882412723296</v>
      </c>
      <c r="H25" s="110">
        <f t="shared" si="1"/>
        <v>1.0000340793464555</v>
      </c>
      <c r="I25" s="14"/>
    </row>
    <row r="26" spans="1:9" ht="15">
      <c r="A26" s="150"/>
      <c r="B26" s="147" t="s">
        <v>26</v>
      </c>
      <c r="C26" s="154"/>
      <c r="D26" s="32">
        <v>361513.3</v>
      </c>
      <c r="E26" s="32">
        <v>90378.4</v>
      </c>
      <c r="F26" s="32">
        <v>71995.4</v>
      </c>
      <c r="G26" s="110">
        <f t="shared" si="0"/>
        <v>0.19915007276357466</v>
      </c>
      <c r="H26" s="110">
        <f t="shared" si="1"/>
        <v>0.7965996300000885</v>
      </c>
      <c r="I26" s="14"/>
    </row>
    <row r="27" spans="1:9" ht="15">
      <c r="A27" s="150"/>
      <c r="B27" s="147" t="s">
        <v>27</v>
      </c>
      <c r="C27" s="154"/>
      <c r="D27" s="32">
        <v>17264</v>
      </c>
      <c r="E27" s="32">
        <v>0</v>
      </c>
      <c r="F27" s="32">
        <v>0</v>
      </c>
      <c r="G27" s="110">
        <f t="shared" si="0"/>
        <v>0</v>
      </c>
      <c r="H27" s="110">
        <v>0</v>
      </c>
      <c r="I27" s="14"/>
    </row>
    <row r="28" spans="1:9" ht="29.25" customHeight="1" hidden="1">
      <c r="A28" s="150"/>
      <c r="B28" s="147" t="s">
        <v>214</v>
      </c>
      <c r="C28" s="154"/>
      <c r="D28" s="32">
        <v>0</v>
      </c>
      <c r="E28" s="32">
        <v>0</v>
      </c>
      <c r="F28" s="32">
        <v>0</v>
      </c>
      <c r="G28" s="110" t="e">
        <f t="shared" si="0"/>
        <v>#DIV/0!</v>
      </c>
      <c r="H28" s="110" t="e">
        <f t="shared" si="1"/>
        <v>#DIV/0!</v>
      </c>
      <c r="I28" s="14"/>
    </row>
    <row r="29" spans="1:9" ht="26.25" customHeight="1">
      <c r="A29" s="150"/>
      <c r="B29" s="45" t="s">
        <v>151</v>
      </c>
      <c r="C29" s="50"/>
      <c r="D29" s="32">
        <v>11823.1</v>
      </c>
      <c r="E29" s="32">
        <v>5697.4</v>
      </c>
      <c r="F29" s="32">
        <v>3620</v>
      </c>
      <c r="G29" s="110">
        <f t="shared" si="0"/>
        <v>0.3061802742089638</v>
      </c>
      <c r="H29" s="110">
        <f t="shared" si="1"/>
        <v>0.6353775406325692</v>
      </c>
      <c r="I29" s="14"/>
    </row>
    <row r="30" spans="1:9" ht="27.75" customHeight="1">
      <c r="A30" s="150"/>
      <c r="B30" s="147" t="s">
        <v>214</v>
      </c>
      <c r="C30" s="50"/>
      <c r="D30" s="32">
        <v>19.7</v>
      </c>
      <c r="E30" s="32">
        <v>0</v>
      </c>
      <c r="F30" s="32">
        <v>0</v>
      </c>
      <c r="G30" s="110">
        <f t="shared" si="0"/>
        <v>0</v>
      </c>
      <c r="H30" s="110">
        <v>0</v>
      </c>
      <c r="I30" s="14"/>
    </row>
    <row r="31" spans="1:9" ht="66" customHeight="1">
      <c r="A31" s="150"/>
      <c r="B31" s="147" t="s">
        <v>387</v>
      </c>
      <c r="C31" s="50"/>
      <c r="D31" s="32">
        <v>7000</v>
      </c>
      <c r="E31" s="32">
        <v>7000</v>
      </c>
      <c r="F31" s="32">
        <v>2736</v>
      </c>
      <c r="G31" s="110">
        <f t="shared" si="0"/>
        <v>0.39085714285714285</v>
      </c>
      <c r="H31" s="110">
        <f t="shared" si="1"/>
        <v>0.39085714285714285</v>
      </c>
      <c r="I31" s="14"/>
    </row>
    <row r="32" spans="1:9" ht="17.25" customHeight="1">
      <c r="A32" s="150"/>
      <c r="B32" s="147" t="s">
        <v>384</v>
      </c>
      <c r="C32" s="154"/>
      <c r="D32" s="32">
        <v>1.6</v>
      </c>
      <c r="E32" s="32">
        <v>1.6</v>
      </c>
      <c r="F32" s="32">
        <v>6.4</v>
      </c>
      <c r="G32" s="110">
        <f t="shared" si="0"/>
        <v>4</v>
      </c>
      <c r="H32" s="110">
        <f t="shared" si="1"/>
        <v>4</v>
      </c>
      <c r="I32" s="14"/>
    </row>
    <row r="33" spans="1:9" ht="25.5" customHeight="1" thickBot="1">
      <c r="A33" s="150"/>
      <c r="B33" s="111" t="s">
        <v>159</v>
      </c>
      <c r="C33" s="112"/>
      <c r="D33" s="32">
        <v>-1648.1</v>
      </c>
      <c r="E33" s="32">
        <v>-1648.1</v>
      </c>
      <c r="F33" s="32">
        <v>-1648.1</v>
      </c>
      <c r="G33" s="110">
        <f t="shared" si="0"/>
        <v>1</v>
      </c>
      <c r="H33" s="110">
        <f t="shared" si="1"/>
        <v>1</v>
      </c>
      <c r="I33" s="14"/>
    </row>
    <row r="34" spans="1:9" ht="18.75">
      <c r="A34" s="150"/>
      <c r="B34" s="47" t="s">
        <v>29</v>
      </c>
      <c r="C34" s="82"/>
      <c r="D34" s="148">
        <f>D4+D24</f>
        <v>620894.5</v>
      </c>
      <c r="E34" s="148">
        <f>E4+E24</f>
        <v>157269.09999999998</v>
      </c>
      <c r="F34" s="148">
        <f>F4+F24</f>
        <v>134871.8</v>
      </c>
      <c r="G34" s="110">
        <f t="shared" si="0"/>
        <v>0.2172217663387258</v>
      </c>
      <c r="H34" s="110">
        <f t="shared" si="1"/>
        <v>0.8575861373912613</v>
      </c>
      <c r="I34" s="14"/>
    </row>
    <row r="35" spans="1:9" ht="15">
      <c r="A35" s="150"/>
      <c r="B35" s="147" t="s">
        <v>109</v>
      </c>
      <c r="C35" s="154"/>
      <c r="D35" s="32">
        <f>D4</f>
        <v>142759.8</v>
      </c>
      <c r="E35" s="32">
        <f>E4</f>
        <v>35299.5</v>
      </c>
      <c r="F35" s="32">
        <f>F4</f>
        <v>37621.10000000002</v>
      </c>
      <c r="G35" s="110">
        <f t="shared" si="0"/>
        <v>0.26352726748006106</v>
      </c>
      <c r="H35" s="110">
        <f t="shared" si="1"/>
        <v>1.0657686369495325</v>
      </c>
      <c r="I35" s="14"/>
    </row>
    <row r="36" spans="1:9" ht="12.75">
      <c r="A36" s="158"/>
      <c r="B36" s="159"/>
      <c r="C36" s="159"/>
      <c r="D36" s="159"/>
      <c r="E36" s="159"/>
      <c r="F36" s="159"/>
      <c r="G36" s="159"/>
      <c r="H36" s="160"/>
      <c r="I36" s="10"/>
    </row>
    <row r="37" spans="1:9" ht="15" customHeight="1">
      <c r="A37" s="163" t="s">
        <v>161</v>
      </c>
      <c r="B37" s="161" t="s">
        <v>30</v>
      </c>
      <c r="C37" s="156" t="s">
        <v>163</v>
      </c>
      <c r="D37" s="166" t="s">
        <v>4</v>
      </c>
      <c r="E37" s="164" t="s">
        <v>366</v>
      </c>
      <c r="F37" s="166" t="s">
        <v>5</v>
      </c>
      <c r="G37" s="167" t="s">
        <v>6</v>
      </c>
      <c r="H37" s="164" t="s">
        <v>367</v>
      </c>
      <c r="I37" s="13"/>
    </row>
    <row r="38" spans="1:9" ht="13.5" customHeight="1">
      <c r="A38" s="163"/>
      <c r="B38" s="161"/>
      <c r="C38" s="157"/>
      <c r="D38" s="166"/>
      <c r="E38" s="165"/>
      <c r="F38" s="166"/>
      <c r="G38" s="167"/>
      <c r="H38" s="165"/>
      <c r="I38" s="13"/>
    </row>
    <row r="39" spans="1:9" ht="19.5" customHeight="1">
      <c r="A39" s="50" t="s">
        <v>70</v>
      </c>
      <c r="B39" s="45" t="s">
        <v>31</v>
      </c>
      <c r="C39" s="50"/>
      <c r="D39" s="83">
        <f>D40+D41+D46+D47+D44+D45+D43</f>
        <v>43553.700000000004</v>
      </c>
      <c r="E39" s="83">
        <f>E40+E41+E46+E47+E44+E45+E43</f>
        <v>18840</v>
      </c>
      <c r="F39" s="83">
        <f>F40+F41+F46+F47+F44+F45+F43</f>
        <v>12911.5</v>
      </c>
      <c r="G39" s="110">
        <f aca="true" t="shared" si="2" ref="G39:G111">F39/D39</f>
        <v>0.29645012938051185</v>
      </c>
      <c r="H39" s="110">
        <f>F39/E39</f>
        <v>0.685323779193206</v>
      </c>
      <c r="I39" s="17"/>
    </row>
    <row r="40" spans="1:9" ht="43.5" customHeight="1">
      <c r="A40" s="154" t="s">
        <v>72</v>
      </c>
      <c r="B40" s="147" t="s">
        <v>164</v>
      </c>
      <c r="C40" s="154" t="s">
        <v>215</v>
      </c>
      <c r="D40" s="32">
        <v>580.9</v>
      </c>
      <c r="E40" s="32">
        <v>214.3</v>
      </c>
      <c r="F40" s="32">
        <v>213.5</v>
      </c>
      <c r="G40" s="110">
        <f t="shared" si="2"/>
        <v>0.3675331382337752</v>
      </c>
      <c r="H40" s="110">
        <f aca="true" t="shared" si="3" ref="H40:H112">F40/E40</f>
        <v>0.9962669155389641</v>
      </c>
      <c r="I40" s="15"/>
    </row>
    <row r="41" spans="1:14" ht="42.75" customHeight="1">
      <c r="A41" s="154" t="s">
        <v>73</v>
      </c>
      <c r="B41" s="147" t="s">
        <v>165</v>
      </c>
      <c r="C41" s="154" t="s">
        <v>73</v>
      </c>
      <c r="D41" s="32">
        <f>D42</f>
        <v>19043.9</v>
      </c>
      <c r="E41" s="32">
        <f>E42</f>
        <v>5889.2</v>
      </c>
      <c r="F41" s="32">
        <f>F42</f>
        <v>5292.3</v>
      </c>
      <c r="G41" s="110">
        <f t="shared" si="2"/>
        <v>0.27790000997694797</v>
      </c>
      <c r="H41" s="110">
        <f t="shared" si="3"/>
        <v>0.8986449772464852</v>
      </c>
      <c r="I41" s="18"/>
      <c r="J41" s="172"/>
      <c r="K41" s="172"/>
      <c r="L41" s="171"/>
      <c r="M41" s="171"/>
      <c r="N41" s="171"/>
    </row>
    <row r="42" spans="1:14" s="16" customFormat="1" ht="15">
      <c r="A42" s="85"/>
      <c r="B42" s="58" t="s">
        <v>34</v>
      </c>
      <c r="C42" s="85" t="s">
        <v>73</v>
      </c>
      <c r="D42" s="86">
        <v>19043.9</v>
      </c>
      <c r="E42" s="86">
        <v>5889.2</v>
      </c>
      <c r="F42" s="86">
        <v>5292.3</v>
      </c>
      <c r="G42" s="110">
        <f t="shared" si="2"/>
        <v>0.27790000997694797</v>
      </c>
      <c r="H42" s="110">
        <f t="shared" si="3"/>
        <v>0.8986449772464852</v>
      </c>
      <c r="I42" s="19"/>
      <c r="J42" s="173"/>
      <c r="K42" s="173"/>
      <c r="L42" s="171"/>
      <c r="M42" s="171"/>
      <c r="N42" s="171"/>
    </row>
    <row r="43" spans="1:14" s="16" customFormat="1" ht="44.25" customHeight="1" hidden="1">
      <c r="A43" s="85" t="s">
        <v>332</v>
      </c>
      <c r="B43" s="147" t="s">
        <v>334</v>
      </c>
      <c r="C43" s="85" t="s">
        <v>333</v>
      </c>
      <c r="D43" s="86">
        <v>0</v>
      </c>
      <c r="E43" s="86">
        <v>0</v>
      </c>
      <c r="F43" s="86">
        <v>0</v>
      </c>
      <c r="G43" s="110" t="e">
        <f t="shared" si="2"/>
        <v>#DIV/0!</v>
      </c>
      <c r="H43" s="110" t="e">
        <f t="shared" si="3"/>
        <v>#DIV/0!</v>
      </c>
      <c r="I43" s="20"/>
      <c r="J43" s="137"/>
      <c r="K43" s="137"/>
      <c r="L43" s="136"/>
      <c r="M43" s="136"/>
      <c r="N43" s="136"/>
    </row>
    <row r="44" spans="1:14" s="31" customFormat="1" ht="30" customHeight="1">
      <c r="A44" s="154" t="s">
        <v>74</v>
      </c>
      <c r="B44" s="147" t="s">
        <v>166</v>
      </c>
      <c r="C44" s="154" t="s">
        <v>74</v>
      </c>
      <c r="D44" s="32">
        <v>6460.5</v>
      </c>
      <c r="E44" s="32">
        <v>1856</v>
      </c>
      <c r="F44" s="32">
        <v>1337.8</v>
      </c>
      <c r="G44" s="110">
        <f t="shared" si="2"/>
        <v>0.20707375590124602</v>
      </c>
      <c r="H44" s="110">
        <f t="shared" si="3"/>
        <v>0.7207974137931035</v>
      </c>
      <c r="I44" s="15"/>
      <c r="J44" s="29"/>
      <c r="K44" s="29"/>
      <c r="L44" s="30"/>
      <c r="M44" s="30"/>
      <c r="N44" s="30"/>
    </row>
    <row r="45" spans="1:14" s="31" customFormat="1" ht="30" customHeight="1" hidden="1">
      <c r="A45" s="154" t="s">
        <v>211</v>
      </c>
      <c r="B45" s="147" t="s">
        <v>212</v>
      </c>
      <c r="C45" s="154" t="s">
        <v>211</v>
      </c>
      <c r="D45" s="32">
        <v>0</v>
      </c>
      <c r="E45" s="32">
        <v>0</v>
      </c>
      <c r="F45" s="32">
        <v>0</v>
      </c>
      <c r="G45" s="110" t="e">
        <f t="shared" si="2"/>
        <v>#DIV/0!</v>
      </c>
      <c r="H45" s="110" t="e">
        <f t="shared" si="3"/>
        <v>#DIV/0!</v>
      </c>
      <c r="I45" s="15"/>
      <c r="J45" s="29"/>
      <c r="K45" s="29"/>
      <c r="L45" s="30"/>
      <c r="M45" s="30"/>
      <c r="N45" s="30"/>
    </row>
    <row r="46" spans="1:9" ht="17.25" customHeight="1">
      <c r="A46" s="154" t="s">
        <v>75</v>
      </c>
      <c r="B46" s="147" t="s">
        <v>167</v>
      </c>
      <c r="C46" s="154" t="s">
        <v>75</v>
      </c>
      <c r="D46" s="32">
        <v>300</v>
      </c>
      <c r="E46" s="32">
        <v>75</v>
      </c>
      <c r="F46" s="32">
        <v>0</v>
      </c>
      <c r="G46" s="110">
        <f t="shared" si="2"/>
        <v>0</v>
      </c>
      <c r="H46" s="110">
        <f t="shared" si="3"/>
        <v>0</v>
      </c>
      <c r="I46" s="15"/>
    </row>
    <row r="47" spans="1:9" ht="18" customHeight="1">
      <c r="A47" s="113" t="s">
        <v>132</v>
      </c>
      <c r="B47" s="114" t="s">
        <v>37</v>
      </c>
      <c r="C47" s="113"/>
      <c r="D47" s="32">
        <f>D48+D49+D50+D51+D52+D54+D55</f>
        <v>17168.4</v>
      </c>
      <c r="E47" s="32">
        <f>E48+E49+E50+E51+E52+E54+E55</f>
        <v>10805.5</v>
      </c>
      <c r="F47" s="32">
        <f>F48+F49+F50+F51+F52+F54+F55</f>
        <v>6067.9</v>
      </c>
      <c r="G47" s="110">
        <f t="shared" si="2"/>
        <v>0.35343421635097033</v>
      </c>
      <c r="H47" s="110">
        <f t="shared" si="3"/>
        <v>0.5615566146869649</v>
      </c>
      <c r="I47" s="15"/>
    </row>
    <row r="48" spans="1:9" s="16" customFormat="1" ht="30" customHeight="1">
      <c r="A48" s="115"/>
      <c r="B48" s="56" t="s">
        <v>221</v>
      </c>
      <c r="C48" s="115" t="s">
        <v>222</v>
      </c>
      <c r="D48" s="86">
        <v>6300.2</v>
      </c>
      <c r="E48" s="86">
        <v>2168.7</v>
      </c>
      <c r="F48" s="86">
        <v>2092.9</v>
      </c>
      <c r="G48" s="110">
        <f t="shared" si="2"/>
        <v>0.3321958033078315</v>
      </c>
      <c r="H48" s="110">
        <f t="shared" si="3"/>
        <v>0.9650481855489464</v>
      </c>
      <c r="I48" s="20"/>
    </row>
    <row r="49" spans="1:9" s="16" customFormat="1" ht="25.5" customHeight="1" hidden="1">
      <c r="A49" s="115"/>
      <c r="B49" s="56" t="s">
        <v>150</v>
      </c>
      <c r="C49" s="115"/>
      <c r="D49" s="86">
        <v>0</v>
      </c>
      <c r="E49" s="86">
        <v>0</v>
      </c>
      <c r="F49" s="86">
        <v>0</v>
      </c>
      <c r="G49" s="110" t="e">
        <f t="shared" si="2"/>
        <v>#DIV/0!</v>
      </c>
      <c r="H49" s="110" t="e">
        <f t="shared" si="3"/>
        <v>#DIV/0!</v>
      </c>
      <c r="I49" s="20"/>
    </row>
    <row r="50" spans="1:9" s="16" customFormat="1" ht="15" hidden="1">
      <c r="A50" s="115"/>
      <c r="B50" s="56" t="s">
        <v>217</v>
      </c>
      <c r="C50" s="115" t="s">
        <v>218</v>
      </c>
      <c r="D50" s="86">
        <v>0</v>
      </c>
      <c r="E50" s="86">
        <v>0</v>
      </c>
      <c r="F50" s="86">
        <v>0</v>
      </c>
      <c r="G50" s="110" t="e">
        <f t="shared" si="2"/>
        <v>#DIV/0!</v>
      </c>
      <c r="H50" s="110" t="e">
        <f t="shared" si="3"/>
        <v>#DIV/0!</v>
      </c>
      <c r="I50" s="20"/>
    </row>
    <row r="51" spans="1:9" s="16" customFormat="1" ht="38.25">
      <c r="A51" s="115"/>
      <c r="B51" s="56" t="s">
        <v>216</v>
      </c>
      <c r="C51" s="115" t="s">
        <v>219</v>
      </c>
      <c r="D51" s="86">
        <v>155</v>
      </c>
      <c r="E51" s="86">
        <v>65</v>
      </c>
      <c r="F51" s="86">
        <v>0</v>
      </c>
      <c r="G51" s="110">
        <f t="shared" si="2"/>
        <v>0</v>
      </c>
      <c r="H51" s="110">
        <f t="shared" si="3"/>
        <v>0</v>
      </c>
      <c r="I51" s="20"/>
    </row>
    <row r="52" spans="1:9" s="16" customFormat="1" ht="15">
      <c r="A52" s="115"/>
      <c r="B52" s="56" t="s">
        <v>170</v>
      </c>
      <c r="C52" s="115" t="s">
        <v>220</v>
      </c>
      <c r="D52" s="86">
        <v>10017.4</v>
      </c>
      <c r="E52" s="86">
        <v>7876</v>
      </c>
      <c r="F52" s="86">
        <v>3503</v>
      </c>
      <c r="G52" s="110">
        <f t="shared" si="2"/>
        <v>0.3496915367260966</v>
      </c>
      <c r="H52" s="110">
        <f t="shared" si="3"/>
        <v>0.4447689182326054</v>
      </c>
      <c r="I52" s="20"/>
    </row>
    <row r="53" spans="1:9" s="16" customFormat="1" ht="77.25" customHeight="1">
      <c r="A53" s="115"/>
      <c r="B53" s="56" t="s">
        <v>345</v>
      </c>
      <c r="C53" s="115" t="s">
        <v>346</v>
      </c>
      <c r="D53" s="86">
        <v>7000</v>
      </c>
      <c r="E53" s="86">
        <v>7000</v>
      </c>
      <c r="F53" s="86">
        <v>2736</v>
      </c>
      <c r="G53" s="110">
        <f t="shared" si="2"/>
        <v>0.39085714285714285</v>
      </c>
      <c r="H53" s="110">
        <f t="shared" si="3"/>
        <v>0.39085714285714285</v>
      </c>
      <c r="I53" s="20"/>
    </row>
    <row r="54" spans="1:9" s="16" customFormat="1" ht="39" customHeight="1">
      <c r="A54" s="115"/>
      <c r="B54" s="56" t="s">
        <v>293</v>
      </c>
      <c r="C54" s="115" t="s">
        <v>294</v>
      </c>
      <c r="D54" s="86">
        <v>628.4</v>
      </c>
      <c r="E54" s="86">
        <v>628.4</v>
      </c>
      <c r="F54" s="86">
        <v>404.7</v>
      </c>
      <c r="G54" s="110">
        <f t="shared" si="2"/>
        <v>0.6440165499681731</v>
      </c>
      <c r="H54" s="110">
        <f t="shared" si="3"/>
        <v>0.6440165499681731</v>
      </c>
      <c r="I54" s="20"/>
    </row>
    <row r="55" spans="1:9" s="16" customFormat="1" ht="24.75" customHeight="1">
      <c r="A55" s="115"/>
      <c r="B55" s="56" t="s">
        <v>362</v>
      </c>
      <c r="C55" s="115" t="s">
        <v>280</v>
      </c>
      <c r="D55" s="86">
        <v>67.4</v>
      </c>
      <c r="E55" s="86">
        <v>67.4</v>
      </c>
      <c r="F55" s="86">
        <v>67.3</v>
      </c>
      <c r="G55" s="110">
        <f t="shared" si="2"/>
        <v>0.9985163204747773</v>
      </c>
      <c r="H55" s="110">
        <f t="shared" si="3"/>
        <v>0.9985163204747773</v>
      </c>
      <c r="I55" s="20"/>
    </row>
    <row r="56" spans="1:9" ht="15" hidden="1">
      <c r="A56" s="50" t="s">
        <v>112</v>
      </c>
      <c r="B56" s="45" t="s">
        <v>105</v>
      </c>
      <c r="C56" s="50"/>
      <c r="D56" s="83">
        <f>D57</f>
        <v>0</v>
      </c>
      <c r="E56" s="83">
        <f>E57</f>
        <v>0</v>
      </c>
      <c r="F56" s="83">
        <f>F57</f>
        <v>0</v>
      </c>
      <c r="G56" s="110" t="e">
        <f t="shared" si="2"/>
        <v>#DIV/0!</v>
      </c>
      <c r="H56" s="110" t="e">
        <f t="shared" si="3"/>
        <v>#DIV/0!</v>
      </c>
      <c r="I56" s="15"/>
    </row>
    <row r="57" spans="1:9" ht="27.75" customHeight="1" hidden="1">
      <c r="A57" s="154" t="s">
        <v>113</v>
      </c>
      <c r="B57" s="147" t="s">
        <v>171</v>
      </c>
      <c r="C57" s="154" t="s">
        <v>223</v>
      </c>
      <c r="D57" s="32">
        <v>0</v>
      </c>
      <c r="E57" s="32">
        <v>0</v>
      </c>
      <c r="F57" s="32">
        <v>0</v>
      </c>
      <c r="G57" s="110" t="e">
        <f t="shared" si="2"/>
        <v>#DIV/0!</v>
      </c>
      <c r="H57" s="110" t="e">
        <f t="shared" si="3"/>
        <v>#DIV/0!</v>
      </c>
      <c r="I57" s="15"/>
    </row>
    <row r="58" spans="1:9" ht="20.25" customHeight="1">
      <c r="A58" s="50" t="s">
        <v>76</v>
      </c>
      <c r="B58" s="45" t="s">
        <v>172</v>
      </c>
      <c r="C58" s="50"/>
      <c r="D58" s="83">
        <f>D59</f>
        <v>200</v>
      </c>
      <c r="E58" s="83">
        <f>E59</f>
        <v>200</v>
      </c>
      <c r="F58" s="83">
        <f>F59</f>
        <v>0</v>
      </c>
      <c r="G58" s="110">
        <f t="shared" si="2"/>
        <v>0</v>
      </c>
      <c r="H58" s="110">
        <f t="shared" si="3"/>
        <v>0</v>
      </c>
      <c r="I58" s="15"/>
    </row>
    <row r="59" spans="1:9" ht="34.5" customHeight="1">
      <c r="A59" s="154" t="s">
        <v>160</v>
      </c>
      <c r="B59" s="147" t="s">
        <v>173</v>
      </c>
      <c r="C59" s="154"/>
      <c r="D59" s="32">
        <f>D60+D61</f>
        <v>200</v>
      </c>
      <c r="E59" s="32">
        <f>E60+E61</f>
        <v>200</v>
      </c>
      <c r="F59" s="32">
        <f>F60+F61</f>
        <v>0</v>
      </c>
      <c r="G59" s="110">
        <f t="shared" si="2"/>
        <v>0</v>
      </c>
      <c r="H59" s="110">
        <f t="shared" si="3"/>
        <v>0</v>
      </c>
      <c r="I59" s="15"/>
    </row>
    <row r="60" spans="1:9" s="16" customFormat="1" ht="27.75" customHeight="1">
      <c r="A60" s="85"/>
      <c r="B60" s="58" t="s">
        <v>309</v>
      </c>
      <c r="C60" s="85" t="s">
        <v>310</v>
      </c>
      <c r="D60" s="86">
        <v>140</v>
      </c>
      <c r="E60" s="86">
        <v>140</v>
      </c>
      <c r="F60" s="86">
        <v>0</v>
      </c>
      <c r="G60" s="110">
        <f t="shared" si="2"/>
        <v>0</v>
      </c>
      <c r="H60" s="110">
        <f t="shared" si="3"/>
        <v>0</v>
      </c>
      <c r="I60" s="20"/>
    </row>
    <row r="61" spans="1:9" s="16" customFormat="1" ht="28.5" customHeight="1">
      <c r="A61" s="85"/>
      <c r="B61" s="58" t="s">
        <v>340</v>
      </c>
      <c r="C61" s="85" t="s">
        <v>339</v>
      </c>
      <c r="D61" s="86">
        <v>60</v>
      </c>
      <c r="E61" s="86">
        <v>60</v>
      </c>
      <c r="F61" s="86">
        <v>0</v>
      </c>
      <c r="G61" s="110">
        <f t="shared" si="2"/>
        <v>0</v>
      </c>
      <c r="H61" s="110">
        <f t="shared" si="3"/>
        <v>0</v>
      </c>
      <c r="I61" s="20"/>
    </row>
    <row r="62" spans="1:9" s="16" customFormat="1" ht="30" customHeight="1" hidden="1">
      <c r="A62" s="85"/>
      <c r="B62" s="58" t="s">
        <v>175</v>
      </c>
      <c r="C62" s="85" t="s">
        <v>174</v>
      </c>
      <c r="D62" s="86">
        <v>0</v>
      </c>
      <c r="E62" s="86">
        <v>0</v>
      </c>
      <c r="F62" s="86">
        <v>0</v>
      </c>
      <c r="G62" s="110" t="e">
        <f t="shared" si="2"/>
        <v>#DIV/0!</v>
      </c>
      <c r="H62" s="110" t="e">
        <f t="shared" si="3"/>
        <v>#DIV/0!</v>
      </c>
      <c r="I62" s="20"/>
    </row>
    <row r="63" spans="1:9" ht="19.5" customHeight="1">
      <c r="A63" s="50" t="s">
        <v>77</v>
      </c>
      <c r="B63" s="45" t="s">
        <v>41</v>
      </c>
      <c r="C63" s="50"/>
      <c r="D63" s="83">
        <f>D67+D73+D64+D65+D66+D70+D71+D68</f>
        <v>30141.5</v>
      </c>
      <c r="E63" s="83">
        <f>E67+E73+E64+E65+E66+E70+E71+E68</f>
        <v>10170.1</v>
      </c>
      <c r="F63" s="83">
        <f>F67+F73+F64+F65+F66+F70+F71+F68</f>
        <v>556.1</v>
      </c>
      <c r="G63" s="110">
        <f t="shared" si="2"/>
        <v>0.018449645837134848</v>
      </c>
      <c r="H63" s="110">
        <f t="shared" si="3"/>
        <v>0.05467989498628332</v>
      </c>
      <c r="I63" s="15"/>
    </row>
    <row r="64" spans="1:9" ht="33" customHeight="1" hidden="1">
      <c r="A64" s="154" t="s">
        <v>236</v>
      </c>
      <c r="B64" s="147" t="s">
        <v>237</v>
      </c>
      <c r="C64" s="154" t="s">
        <v>238</v>
      </c>
      <c r="D64" s="32">
        <v>0</v>
      </c>
      <c r="E64" s="32">
        <v>0</v>
      </c>
      <c r="F64" s="32">
        <v>0</v>
      </c>
      <c r="G64" s="110" t="e">
        <f t="shared" si="2"/>
        <v>#DIV/0!</v>
      </c>
      <c r="H64" s="110" t="e">
        <f t="shared" si="3"/>
        <v>#DIV/0!</v>
      </c>
      <c r="I64" s="15"/>
    </row>
    <row r="65" spans="1:9" ht="33" customHeight="1" hidden="1">
      <c r="A65" s="154" t="s">
        <v>236</v>
      </c>
      <c r="B65" s="147" t="s">
        <v>312</v>
      </c>
      <c r="C65" s="154" t="s">
        <v>311</v>
      </c>
      <c r="D65" s="32">
        <v>0</v>
      </c>
      <c r="E65" s="32">
        <v>0</v>
      </c>
      <c r="F65" s="32">
        <v>0</v>
      </c>
      <c r="G65" s="110" t="e">
        <f t="shared" si="2"/>
        <v>#DIV/0!</v>
      </c>
      <c r="H65" s="110" t="e">
        <f t="shared" si="3"/>
        <v>#DIV/0!</v>
      </c>
      <c r="I65" s="15"/>
    </row>
    <row r="66" spans="1:9" ht="48.75" customHeight="1" hidden="1">
      <c r="A66" s="154" t="s">
        <v>335</v>
      </c>
      <c r="B66" s="147" t="s">
        <v>336</v>
      </c>
      <c r="C66" s="154" t="s">
        <v>337</v>
      </c>
      <c r="D66" s="32">
        <v>0</v>
      </c>
      <c r="E66" s="32">
        <v>0</v>
      </c>
      <c r="F66" s="32">
        <v>0</v>
      </c>
      <c r="G66" s="110" t="e">
        <f t="shared" si="2"/>
        <v>#DIV/0!</v>
      </c>
      <c r="H66" s="110" t="e">
        <f t="shared" si="3"/>
        <v>#DIV/0!</v>
      </c>
      <c r="I66" s="15"/>
    </row>
    <row r="67" spans="1:9" s="22" customFormat="1" ht="69.75" customHeight="1">
      <c r="A67" s="151" t="s">
        <v>123</v>
      </c>
      <c r="B67" s="59" t="s">
        <v>224</v>
      </c>
      <c r="C67" s="116" t="s">
        <v>225</v>
      </c>
      <c r="D67" s="117">
        <v>17264</v>
      </c>
      <c r="E67" s="117">
        <v>0</v>
      </c>
      <c r="F67" s="117">
        <v>0</v>
      </c>
      <c r="G67" s="110">
        <f t="shared" si="2"/>
        <v>0</v>
      </c>
      <c r="H67" s="110">
        <v>0</v>
      </c>
      <c r="I67" s="21"/>
    </row>
    <row r="68" spans="1:9" s="22" customFormat="1" ht="37.5" customHeight="1">
      <c r="A68" s="151"/>
      <c r="B68" s="59" t="s">
        <v>386</v>
      </c>
      <c r="C68" s="116" t="s">
        <v>385</v>
      </c>
      <c r="D68" s="117">
        <v>450</v>
      </c>
      <c r="E68" s="117">
        <v>450</v>
      </c>
      <c r="F68" s="117">
        <v>450</v>
      </c>
      <c r="G68" s="110">
        <f t="shared" si="2"/>
        <v>1</v>
      </c>
      <c r="H68" s="110">
        <v>0</v>
      </c>
      <c r="I68" s="21"/>
    </row>
    <row r="69" spans="1:9" s="22" customFormat="1" ht="30.75" customHeight="1">
      <c r="A69" s="151"/>
      <c r="B69" s="145" t="s">
        <v>397</v>
      </c>
      <c r="C69" s="116" t="s">
        <v>398</v>
      </c>
      <c r="D69" s="117">
        <v>400</v>
      </c>
      <c r="E69" s="117">
        <v>400</v>
      </c>
      <c r="F69" s="117">
        <v>400</v>
      </c>
      <c r="G69" s="110">
        <f t="shared" si="2"/>
        <v>1</v>
      </c>
      <c r="H69" s="110">
        <v>0</v>
      </c>
      <c r="I69" s="21"/>
    </row>
    <row r="70" spans="1:9" s="22" customFormat="1" ht="41.25" customHeight="1">
      <c r="A70" s="151"/>
      <c r="B70" s="59" t="s">
        <v>370</v>
      </c>
      <c r="C70" s="116" t="s">
        <v>371</v>
      </c>
      <c r="D70" s="117">
        <v>3750.1</v>
      </c>
      <c r="E70" s="117">
        <v>1042.7</v>
      </c>
      <c r="F70" s="117">
        <v>0</v>
      </c>
      <c r="G70" s="110">
        <f t="shared" si="2"/>
        <v>0</v>
      </c>
      <c r="H70" s="110">
        <f t="shared" si="3"/>
        <v>0</v>
      </c>
      <c r="I70" s="21"/>
    </row>
    <row r="71" spans="1:9" s="24" customFormat="1" ht="45" customHeight="1">
      <c r="A71" s="118"/>
      <c r="B71" s="119" t="s">
        <v>368</v>
      </c>
      <c r="C71" s="120" t="s">
        <v>369</v>
      </c>
      <c r="D71" s="121">
        <v>8475</v>
      </c>
      <c r="E71" s="121">
        <v>8475</v>
      </c>
      <c r="F71" s="121">
        <v>0</v>
      </c>
      <c r="G71" s="110">
        <f t="shared" si="2"/>
        <v>0</v>
      </c>
      <c r="H71" s="110">
        <f t="shared" si="3"/>
        <v>0</v>
      </c>
      <c r="I71" s="23"/>
    </row>
    <row r="72" spans="1:9" s="24" customFormat="1" ht="66.75" customHeight="1" hidden="1">
      <c r="A72" s="118"/>
      <c r="B72" s="119" t="s">
        <v>178</v>
      </c>
      <c r="C72" s="120" t="s">
        <v>177</v>
      </c>
      <c r="D72" s="121">
        <v>0</v>
      </c>
      <c r="E72" s="121">
        <v>0</v>
      </c>
      <c r="F72" s="121">
        <v>0</v>
      </c>
      <c r="G72" s="110" t="e">
        <f t="shared" si="2"/>
        <v>#DIV/0!</v>
      </c>
      <c r="H72" s="110" t="e">
        <f t="shared" si="3"/>
        <v>#DIV/0!</v>
      </c>
      <c r="I72" s="23"/>
    </row>
    <row r="73" spans="1:9" s="22" customFormat="1" ht="30.75" customHeight="1">
      <c r="A73" s="151" t="s">
        <v>78</v>
      </c>
      <c r="B73" s="59" t="s">
        <v>213</v>
      </c>
      <c r="C73" s="116"/>
      <c r="D73" s="117">
        <f>D74+D78+D76+D77+D75</f>
        <v>202.39999999999998</v>
      </c>
      <c r="E73" s="117">
        <f>E74+E78+E76+E77+E75</f>
        <v>202.39999999999998</v>
      </c>
      <c r="F73" s="117">
        <f>F74+F78+F76+F77+F75</f>
        <v>106.1</v>
      </c>
      <c r="G73" s="110">
        <f t="shared" si="2"/>
        <v>0.5242094861660079</v>
      </c>
      <c r="H73" s="110">
        <f t="shared" si="3"/>
        <v>0.5242094861660079</v>
      </c>
      <c r="I73" s="25"/>
    </row>
    <row r="74" spans="1:9" s="24" customFormat="1" ht="29.25" customHeight="1">
      <c r="A74" s="118"/>
      <c r="B74" s="61" t="s">
        <v>127</v>
      </c>
      <c r="C74" s="118" t="s">
        <v>308</v>
      </c>
      <c r="D74" s="121">
        <v>102.6</v>
      </c>
      <c r="E74" s="121">
        <v>102.6</v>
      </c>
      <c r="F74" s="121">
        <v>6.3</v>
      </c>
      <c r="G74" s="110">
        <f t="shared" si="2"/>
        <v>0.06140350877192983</v>
      </c>
      <c r="H74" s="110">
        <f t="shared" si="3"/>
        <v>0.06140350877192983</v>
      </c>
      <c r="I74" s="23"/>
    </row>
    <row r="75" spans="1:9" s="24" customFormat="1" ht="38.25" customHeight="1">
      <c r="A75" s="118"/>
      <c r="B75" s="61" t="s">
        <v>373</v>
      </c>
      <c r="C75" s="118" t="s">
        <v>372</v>
      </c>
      <c r="D75" s="121">
        <v>99.8</v>
      </c>
      <c r="E75" s="121">
        <v>99.8</v>
      </c>
      <c r="F75" s="121">
        <v>99.8</v>
      </c>
      <c r="G75" s="110">
        <f t="shared" si="2"/>
        <v>1</v>
      </c>
      <c r="H75" s="110">
        <f t="shared" si="3"/>
        <v>1</v>
      </c>
      <c r="I75" s="23"/>
    </row>
    <row r="76" spans="1:9" s="24" customFormat="1" ht="40.5" customHeight="1" hidden="1">
      <c r="A76" s="118"/>
      <c r="B76" s="61" t="s">
        <v>359</v>
      </c>
      <c r="C76" s="118" t="s">
        <v>356</v>
      </c>
      <c r="D76" s="121">
        <v>0</v>
      </c>
      <c r="E76" s="121"/>
      <c r="F76" s="121">
        <v>0</v>
      </c>
      <c r="G76" s="110" t="e">
        <f t="shared" si="2"/>
        <v>#DIV/0!</v>
      </c>
      <c r="H76" s="110"/>
      <c r="I76" s="23"/>
    </row>
    <row r="77" spans="1:9" s="24" customFormat="1" ht="58.5" customHeight="1" hidden="1">
      <c r="A77" s="118"/>
      <c r="B77" s="61" t="s">
        <v>358</v>
      </c>
      <c r="C77" s="118" t="s">
        <v>357</v>
      </c>
      <c r="D77" s="121">
        <v>0</v>
      </c>
      <c r="E77" s="121"/>
      <c r="F77" s="121">
        <v>0</v>
      </c>
      <c r="G77" s="110" t="e">
        <f t="shared" si="2"/>
        <v>#DIV/0!</v>
      </c>
      <c r="H77" s="110"/>
      <c r="I77" s="23"/>
    </row>
    <row r="78" spans="1:9" s="24" customFormat="1" ht="29.25" customHeight="1" hidden="1">
      <c r="A78" s="118"/>
      <c r="B78" s="61" t="s">
        <v>342</v>
      </c>
      <c r="C78" s="118" t="s">
        <v>341</v>
      </c>
      <c r="D78" s="121">
        <v>0</v>
      </c>
      <c r="E78" s="121">
        <v>0</v>
      </c>
      <c r="F78" s="121">
        <v>0</v>
      </c>
      <c r="G78" s="110" t="e">
        <f t="shared" si="2"/>
        <v>#DIV/0!</v>
      </c>
      <c r="H78" s="110" t="e">
        <f t="shared" si="3"/>
        <v>#DIV/0!</v>
      </c>
      <c r="I78" s="23"/>
    </row>
    <row r="79" spans="1:9" ht="21" customHeight="1">
      <c r="A79" s="50" t="s">
        <v>79</v>
      </c>
      <c r="B79" s="45" t="s">
        <v>42</v>
      </c>
      <c r="C79" s="50"/>
      <c r="D79" s="83">
        <f>D80+D83</f>
        <v>5460</v>
      </c>
      <c r="E79" s="83">
        <f>E80+E83</f>
        <v>1685</v>
      </c>
      <c r="F79" s="83">
        <f>F80+F83</f>
        <v>79.1</v>
      </c>
      <c r="G79" s="110">
        <f t="shared" si="2"/>
        <v>0.014487179487179485</v>
      </c>
      <c r="H79" s="110">
        <f t="shared" si="3"/>
        <v>0.04694362017804154</v>
      </c>
      <c r="I79" s="15"/>
    </row>
    <row r="80" spans="1:9" ht="18.75" customHeight="1">
      <c r="A80" s="154" t="s">
        <v>80</v>
      </c>
      <c r="B80" s="45" t="s">
        <v>43</v>
      </c>
      <c r="C80" s="50"/>
      <c r="D80" s="32">
        <f>D82+D81</f>
        <v>2250</v>
      </c>
      <c r="E80" s="32">
        <f>E82+E81</f>
        <v>575</v>
      </c>
      <c r="F80" s="32">
        <f>F82+F81</f>
        <v>0</v>
      </c>
      <c r="G80" s="110">
        <f t="shared" si="2"/>
        <v>0</v>
      </c>
      <c r="H80" s="110">
        <f t="shared" si="3"/>
        <v>0</v>
      </c>
      <c r="I80" s="15"/>
    </row>
    <row r="81" spans="1:9" ht="30" customHeight="1" hidden="1">
      <c r="A81" s="154"/>
      <c r="B81" s="147" t="s">
        <v>241</v>
      </c>
      <c r="C81" s="154" t="s">
        <v>239</v>
      </c>
      <c r="D81" s="32">
        <v>0</v>
      </c>
      <c r="E81" s="32">
        <v>0</v>
      </c>
      <c r="F81" s="32">
        <v>0</v>
      </c>
      <c r="G81" s="110" t="e">
        <f t="shared" si="2"/>
        <v>#DIV/0!</v>
      </c>
      <c r="H81" s="110" t="e">
        <f t="shared" si="3"/>
        <v>#DIV/0!</v>
      </c>
      <c r="I81" s="15"/>
    </row>
    <row r="82" spans="1:9" ht="18.75" customHeight="1">
      <c r="A82" s="154"/>
      <c r="B82" s="147" t="s">
        <v>179</v>
      </c>
      <c r="C82" s="154" t="s">
        <v>226</v>
      </c>
      <c r="D82" s="32">
        <v>2250</v>
      </c>
      <c r="E82" s="32">
        <v>575</v>
      </c>
      <c r="F82" s="32">
        <v>0</v>
      </c>
      <c r="G82" s="110">
        <f t="shared" si="2"/>
        <v>0</v>
      </c>
      <c r="H82" s="110">
        <f t="shared" si="3"/>
        <v>0</v>
      </c>
      <c r="I82" s="15"/>
    </row>
    <row r="83" spans="1:9" ht="15">
      <c r="A83" s="50" t="s">
        <v>81</v>
      </c>
      <c r="B83" s="45" t="s">
        <v>44</v>
      </c>
      <c r="C83" s="50"/>
      <c r="D83" s="83">
        <f>D89+D86+D87+D84+D88</f>
        <v>3210</v>
      </c>
      <c r="E83" s="83">
        <f>E89+E86+E87+E84+E88</f>
        <v>1110</v>
      </c>
      <c r="F83" s="83">
        <f>F89+F86+F87+F84+F88</f>
        <v>79.1</v>
      </c>
      <c r="G83" s="110">
        <f t="shared" si="2"/>
        <v>0.024641744548286604</v>
      </c>
      <c r="H83" s="110">
        <f t="shared" si="3"/>
        <v>0.07126126126126126</v>
      </c>
      <c r="I83" s="15"/>
    </row>
    <row r="84" spans="1:9" ht="25.5">
      <c r="A84" s="50"/>
      <c r="B84" s="147" t="s">
        <v>282</v>
      </c>
      <c r="C84" s="154" t="s">
        <v>227</v>
      </c>
      <c r="D84" s="32">
        <v>2800</v>
      </c>
      <c r="E84" s="32">
        <v>700</v>
      </c>
      <c r="F84" s="32">
        <v>0</v>
      </c>
      <c r="G84" s="110">
        <f t="shared" si="2"/>
        <v>0</v>
      </c>
      <c r="H84" s="110">
        <f t="shared" si="3"/>
        <v>0</v>
      </c>
      <c r="I84" s="15"/>
    </row>
    <row r="85" spans="1:9" ht="18.75" customHeight="1">
      <c r="A85" s="50"/>
      <c r="B85" s="63" t="s">
        <v>374</v>
      </c>
      <c r="C85" s="122" t="s">
        <v>227</v>
      </c>
      <c r="D85" s="32">
        <v>2800</v>
      </c>
      <c r="E85" s="32">
        <v>700</v>
      </c>
      <c r="F85" s="32">
        <v>0</v>
      </c>
      <c r="G85" s="110">
        <f t="shared" si="2"/>
        <v>0</v>
      </c>
      <c r="H85" s="110">
        <f t="shared" si="3"/>
        <v>0</v>
      </c>
      <c r="I85" s="15"/>
    </row>
    <row r="86" spans="1:9" s="16" customFormat="1" ht="31.5" customHeight="1">
      <c r="A86" s="85"/>
      <c r="B86" s="147" t="s">
        <v>376</v>
      </c>
      <c r="C86" s="123" t="s">
        <v>375</v>
      </c>
      <c r="D86" s="86">
        <v>380</v>
      </c>
      <c r="E86" s="86">
        <v>380</v>
      </c>
      <c r="F86" s="86">
        <v>79.1</v>
      </c>
      <c r="G86" s="110">
        <f t="shared" si="2"/>
        <v>0.2081578947368421</v>
      </c>
      <c r="H86" s="110">
        <f t="shared" si="3"/>
        <v>0.2081578947368421</v>
      </c>
      <c r="I86" s="20"/>
    </row>
    <row r="87" spans="1:9" s="16" customFormat="1" ht="27" customHeight="1">
      <c r="A87" s="85"/>
      <c r="B87" s="147" t="s">
        <v>399</v>
      </c>
      <c r="C87" s="123" t="s">
        <v>400</v>
      </c>
      <c r="D87" s="86">
        <v>30</v>
      </c>
      <c r="E87" s="86">
        <v>30</v>
      </c>
      <c r="F87" s="86">
        <v>0</v>
      </c>
      <c r="G87" s="110">
        <f t="shared" si="2"/>
        <v>0</v>
      </c>
      <c r="H87" s="110">
        <f t="shared" si="3"/>
        <v>0</v>
      </c>
      <c r="I87" s="20"/>
    </row>
    <row r="88" spans="1:9" s="16" customFormat="1" ht="16.5" customHeight="1" hidden="1">
      <c r="A88" s="85"/>
      <c r="B88" s="147" t="s">
        <v>348</v>
      </c>
      <c r="C88" s="123" t="s">
        <v>347</v>
      </c>
      <c r="D88" s="86">
        <v>0</v>
      </c>
      <c r="E88" s="86">
        <v>0</v>
      </c>
      <c r="F88" s="86">
        <v>0</v>
      </c>
      <c r="G88" s="110" t="e">
        <f t="shared" si="2"/>
        <v>#DIV/0!</v>
      </c>
      <c r="H88" s="110" t="e">
        <f t="shared" si="3"/>
        <v>#DIV/0!</v>
      </c>
      <c r="I88" s="20"/>
    </row>
    <row r="89" spans="1:9" ht="55.5" customHeight="1" hidden="1">
      <c r="A89" s="154" t="s">
        <v>45</v>
      </c>
      <c r="B89" s="63" t="s">
        <v>180</v>
      </c>
      <c r="C89" s="122"/>
      <c r="D89" s="32">
        <f>D90+D91+D92</f>
        <v>0</v>
      </c>
      <c r="E89" s="32">
        <f>E90+E91+E92</f>
        <v>0</v>
      </c>
      <c r="F89" s="32">
        <f>F90+F91+F92</f>
        <v>0</v>
      </c>
      <c r="G89" s="110" t="e">
        <f t="shared" si="2"/>
        <v>#DIV/0!</v>
      </c>
      <c r="H89" s="110" t="e">
        <f t="shared" si="3"/>
        <v>#DIV/0!</v>
      </c>
      <c r="I89" s="15"/>
    </row>
    <row r="90" spans="1:9" s="16" customFormat="1" ht="16.5" customHeight="1" hidden="1">
      <c r="A90" s="85"/>
      <c r="B90" s="64" t="s">
        <v>181</v>
      </c>
      <c r="C90" s="123" t="s">
        <v>182</v>
      </c>
      <c r="D90" s="86">
        <v>0</v>
      </c>
      <c r="E90" s="86">
        <v>0</v>
      </c>
      <c r="F90" s="86">
        <v>0</v>
      </c>
      <c r="G90" s="110" t="e">
        <f t="shared" si="2"/>
        <v>#DIV/0!</v>
      </c>
      <c r="H90" s="110" t="e">
        <f t="shared" si="3"/>
        <v>#DIV/0!</v>
      </c>
      <c r="I90" s="20"/>
    </row>
    <row r="91" spans="1:9" s="16" customFormat="1" ht="19.5" customHeight="1" hidden="1">
      <c r="A91" s="85"/>
      <c r="B91" s="64" t="s">
        <v>183</v>
      </c>
      <c r="C91" s="123" t="s">
        <v>184</v>
      </c>
      <c r="D91" s="86">
        <v>0</v>
      </c>
      <c r="E91" s="86">
        <v>0</v>
      </c>
      <c r="F91" s="86">
        <v>0</v>
      </c>
      <c r="G91" s="110" t="e">
        <f t="shared" si="2"/>
        <v>#DIV/0!</v>
      </c>
      <c r="H91" s="110" t="e">
        <f t="shared" si="3"/>
        <v>#DIV/0!</v>
      </c>
      <c r="I91" s="20"/>
    </row>
    <row r="92" spans="1:9" s="16" customFormat="1" ht="19.5" customHeight="1" hidden="1">
      <c r="A92" s="85"/>
      <c r="B92" s="64" t="s">
        <v>156</v>
      </c>
      <c r="C92" s="123" t="s">
        <v>185</v>
      </c>
      <c r="D92" s="86">
        <v>0</v>
      </c>
      <c r="E92" s="86">
        <v>0</v>
      </c>
      <c r="F92" s="86">
        <v>0</v>
      </c>
      <c r="G92" s="110" t="e">
        <f t="shared" si="2"/>
        <v>#DIV/0!</v>
      </c>
      <c r="H92" s="110" t="e">
        <f t="shared" si="3"/>
        <v>#DIV/0!</v>
      </c>
      <c r="I92" s="20"/>
    </row>
    <row r="93" spans="1:9" ht="14.25" customHeight="1">
      <c r="A93" s="50" t="s">
        <v>47</v>
      </c>
      <c r="B93" s="45" t="s">
        <v>48</v>
      </c>
      <c r="C93" s="50"/>
      <c r="D93" s="83">
        <f>D94+D96+D97+D99</f>
        <v>455069.89999999997</v>
      </c>
      <c r="E93" s="83">
        <f>E94+E96+E97+E99</f>
        <v>129855.8</v>
      </c>
      <c r="F93" s="83">
        <f>F94+F96+F97+F99</f>
        <v>93613.7</v>
      </c>
      <c r="G93" s="110">
        <f t="shared" si="2"/>
        <v>0.20571279269404547</v>
      </c>
      <c r="H93" s="110">
        <f t="shared" si="3"/>
        <v>0.7209050346615246</v>
      </c>
      <c r="I93" s="15"/>
    </row>
    <row r="94" spans="1:9" ht="14.25" customHeight="1">
      <c r="A94" s="154" t="s">
        <v>49</v>
      </c>
      <c r="B94" s="147" t="s">
        <v>152</v>
      </c>
      <c r="C94" s="154" t="s">
        <v>49</v>
      </c>
      <c r="D94" s="32">
        <v>136575.4</v>
      </c>
      <c r="E94" s="32">
        <v>39426.3</v>
      </c>
      <c r="F94" s="32">
        <v>28384.8</v>
      </c>
      <c r="G94" s="110">
        <f t="shared" si="2"/>
        <v>0.20783245006055265</v>
      </c>
      <c r="H94" s="110">
        <f t="shared" si="3"/>
        <v>0.7199458229658882</v>
      </c>
      <c r="I94" s="15"/>
    </row>
    <row r="95" spans="1:9" s="16" customFormat="1" ht="38.25" hidden="1">
      <c r="A95" s="85"/>
      <c r="B95" s="58" t="s">
        <v>228</v>
      </c>
      <c r="C95" s="85" t="s">
        <v>324</v>
      </c>
      <c r="D95" s="86">
        <v>0</v>
      </c>
      <c r="E95" s="86">
        <v>0</v>
      </c>
      <c r="F95" s="86">
        <v>0</v>
      </c>
      <c r="G95" s="110" t="e">
        <f t="shared" si="2"/>
        <v>#DIV/0!</v>
      </c>
      <c r="H95" s="110" t="e">
        <f t="shared" si="3"/>
        <v>#DIV/0!</v>
      </c>
      <c r="I95" s="20"/>
    </row>
    <row r="96" spans="1:9" ht="16.5" customHeight="1">
      <c r="A96" s="154" t="s">
        <v>51</v>
      </c>
      <c r="B96" s="147" t="s">
        <v>153</v>
      </c>
      <c r="C96" s="154" t="s">
        <v>51</v>
      </c>
      <c r="D96" s="32">
        <v>294957.1</v>
      </c>
      <c r="E96" s="32">
        <v>84124</v>
      </c>
      <c r="F96" s="32">
        <v>60077.9</v>
      </c>
      <c r="G96" s="110">
        <f t="shared" si="2"/>
        <v>0.20368351872187518</v>
      </c>
      <c r="H96" s="110">
        <f t="shared" si="3"/>
        <v>0.7141588607293995</v>
      </c>
      <c r="I96" s="15"/>
    </row>
    <row r="97" spans="1:9" ht="15.75" customHeight="1">
      <c r="A97" s="154" t="s">
        <v>52</v>
      </c>
      <c r="B97" s="147" t="s">
        <v>377</v>
      </c>
      <c r="C97" s="154" t="s">
        <v>52</v>
      </c>
      <c r="D97" s="32">
        <v>4197.8</v>
      </c>
      <c r="E97" s="32">
        <v>340.8</v>
      </c>
      <c r="F97" s="32">
        <v>290.7</v>
      </c>
      <c r="G97" s="110">
        <f t="shared" si="2"/>
        <v>0.06925055981704702</v>
      </c>
      <c r="H97" s="110">
        <f t="shared" si="3"/>
        <v>0.8529929577464788</v>
      </c>
      <c r="I97" s="15"/>
    </row>
    <row r="98" spans="1:9" s="16" customFormat="1" ht="15" customHeight="1" hidden="1">
      <c r="A98" s="85"/>
      <c r="B98" s="58" t="s">
        <v>40</v>
      </c>
      <c r="C98" s="85"/>
      <c r="D98" s="86">
        <v>0</v>
      </c>
      <c r="E98" s="86">
        <v>0</v>
      </c>
      <c r="F98" s="86">
        <v>0</v>
      </c>
      <c r="G98" s="110" t="e">
        <f t="shared" si="2"/>
        <v>#DIV/0!</v>
      </c>
      <c r="H98" s="110" t="e">
        <f t="shared" si="3"/>
        <v>#DIV/0!</v>
      </c>
      <c r="I98" s="20"/>
    </row>
    <row r="99" spans="1:9" ht="15">
      <c r="A99" s="154" t="s">
        <v>54</v>
      </c>
      <c r="B99" s="147" t="s">
        <v>55</v>
      </c>
      <c r="C99" s="154" t="s">
        <v>54</v>
      </c>
      <c r="D99" s="32">
        <v>19339.6</v>
      </c>
      <c r="E99" s="32">
        <v>5964.7</v>
      </c>
      <c r="F99" s="32">
        <v>4860.3</v>
      </c>
      <c r="G99" s="110">
        <f t="shared" si="2"/>
        <v>0.2513133673912594</v>
      </c>
      <c r="H99" s="110">
        <f t="shared" si="3"/>
        <v>0.8148439988599595</v>
      </c>
      <c r="I99" s="15"/>
    </row>
    <row r="100" spans="1:9" s="16" customFormat="1" ht="15">
      <c r="A100" s="85"/>
      <c r="B100" s="58" t="s">
        <v>56</v>
      </c>
      <c r="C100" s="85"/>
      <c r="D100" s="86">
        <v>500</v>
      </c>
      <c r="E100" s="86">
        <v>76</v>
      </c>
      <c r="F100" s="86">
        <v>32.9</v>
      </c>
      <c r="G100" s="110">
        <f t="shared" si="2"/>
        <v>0.0658</v>
      </c>
      <c r="H100" s="110">
        <f t="shared" si="3"/>
        <v>0.4328947368421052</v>
      </c>
      <c r="I100" s="20"/>
    </row>
    <row r="101" spans="1:9" ht="17.25" customHeight="1">
      <c r="A101" s="50" t="s">
        <v>57</v>
      </c>
      <c r="B101" s="45" t="s">
        <v>155</v>
      </c>
      <c r="C101" s="50"/>
      <c r="D101" s="83">
        <f>D102++D103</f>
        <v>62872.8</v>
      </c>
      <c r="E101" s="83">
        <f>E102++E103</f>
        <v>20235.7</v>
      </c>
      <c r="F101" s="83">
        <f>F102++F103</f>
        <v>18682.7</v>
      </c>
      <c r="G101" s="110">
        <f t="shared" si="2"/>
        <v>0.297150755175529</v>
      </c>
      <c r="H101" s="110">
        <f t="shared" si="3"/>
        <v>0.9232544463497679</v>
      </c>
      <c r="I101" s="15"/>
    </row>
    <row r="102" spans="1:9" ht="15">
      <c r="A102" s="154" t="s">
        <v>58</v>
      </c>
      <c r="B102" s="147" t="s">
        <v>59</v>
      </c>
      <c r="C102" s="154" t="s">
        <v>58</v>
      </c>
      <c r="D102" s="32">
        <v>59712.4</v>
      </c>
      <c r="E102" s="32">
        <v>19230.4</v>
      </c>
      <c r="F102" s="32">
        <v>17967.4</v>
      </c>
      <c r="G102" s="110">
        <f t="shared" si="2"/>
        <v>0.3008989757571292</v>
      </c>
      <c r="H102" s="110">
        <f t="shared" si="3"/>
        <v>0.9343227389965887</v>
      </c>
      <c r="I102" s="15"/>
    </row>
    <row r="103" spans="1:9" ht="15">
      <c r="A103" s="154" t="s">
        <v>60</v>
      </c>
      <c r="B103" s="147" t="s">
        <v>111</v>
      </c>
      <c r="C103" s="154" t="s">
        <v>60</v>
      </c>
      <c r="D103" s="32">
        <v>3160.4</v>
      </c>
      <c r="E103" s="32">
        <v>1005.3</v>
      </c>
      <c r="F103" s="32">
        <v>715.3</v>
      </c>
      <c r="G103" s="110">
        <f t="shared" si="2"/>
        <v>0.22633210985951144</v>
      </c>
      <c r="H103" s="110">
        <f t="shared" si="3"/>
        <v>0.7115288968467124</v>
      </c>
      <c r="I103" s="15"/>
    </row>
    <row r="104" spans="1:9" s="16" customFormat="1" ht="15" hidden="1">
      <c r="A104" s="85"/>
      <c r="B104" s="58" t="s">
        <v>40</v>
      </c>
      <c r="C104" s="85"/>
      <c r="D104" s="86">
        <v>0</v>
      </c>
      <c r="E104" s="86">
        <v>0</v>
      </c>
      <c r="F104" s="86">
        <v>0</v>
      </c>
      <c r="G104" s="110" t="e">
        <f t="shared" si="2"/>
        <v>#DIV/0!</v>
      </c>
      <c r="H104" s="110" t="e">
        <f t="shared" si="3"/>
        <v>#DIV/0!</v>
      </c>
      <c r="I104" s="20"/>
    </row>
    <row r="105" spans="1:9" ht="23.25" customHeight="1">
      <c r="A105" s="62" t="s">
        <v>61</v>
      </c>
      <c r="B105" s="152" t="s">
        <v>62</v>
      </c>
      <c r="C105" s="62"/>
      <c r="D105" s="51">
        <f>D106+D108+D111+D112+D115+D113+D114+D107+D109+D110</f>
        <v>15873.199999999999</v>
      </c>
      <c r="E105" s="51">
        <f>E106+E108+E111+E112+E115+E113+E114+E107+E109+E110</f>
        <v>6363.2</v>
      </c>
      <c r="F105" s="51">
        <f>F106+F108+F111+F112+F115+F113+F114+F107+F109+F110</f>
        <v>6192.400000000001</v>
      </c>
      <c r="G105" s="110">
        <f t="shared" si="2"/>
        <v>0.3901166746465742</v>
      </c>
      <c r="H105" s="110">
        <f t="shared" si="3"/>
        <v>0.9731581594166459</v>
      </c>
      <c r="I105" s="15"/>
    </row>
    <row r="106" spans="1:9" ht="30" customHeight="1">
      <c r="A106" s="151" t="s">
        <v>63</v>
      </c>
      <c r="B106" s="68" t="s">
        <v>229</v>
      </c>
      <c r="C106" s="151" t="s">
        <v>63</v>
      </c>
      <c r="D106" s="117">
        <v>800</v>
      </c>
      <c r="E106" s="117">
        <v>292.3</v>
      </c>
      <c r="F106" s="117">
        <v>292.3</v>
      </c>
      <c r="G106" s="110">
        <f t="shared" si="2"/>
        <v>0.365375</v>
      </c>
      <c r="H106" s="110">
        <f t="shared" si="3"/>
        <v>1</v>
      </c>
      <c r="I106" s="15"/>
    </row>
    <row r="107" spans="1:9" ht="44.25" customHeight="1">
      <c r="A107" s="151" t="s">
        <v>64</v>
      </c>
      <c r="B107" s="68" t="s">
        <v>242</v>
      </c>
      <c r="C107" s="151" t="s">
        <v>243</v>
      </c>
      <c r="D107" s="117">
        <v>80</v>
      </c>
      <c r="E107" s="117">
        <v>43.7</v>
      </c>
      <c r="F107" s="117">
        <v>43.1</v>
      </c>
      <c r="G107" s="110">
        <f t="shared" si="2"/>
        <v>0.5387500000000001</v>
      </c>
      <c r="H107" s="110">
        <f t="shared" si="3"/>
        <v>0.9862700228832951</v>
      </c>
      <c r="I107" s="15"/>
    </row>
    <row r="108" spans="1:9" ht="36" customHeight="1">
      <c r="A108" s="151" t="s">
        <v>64</v>
      </c>
      <c r="B108" s="68" t="s">
        <v>187</v>
      </c>
      <c r="C108" s="151" t="s">
        <v>230</v>
      </c>
      <c r="D108" s="117">
        <v>11749.3</v>
      </c>
      <c r="E108" s="117">
        <v>5087</v>
      </c>
      <c r="F108" s="117">
        <v>5065.9</v>
      </c>
      <c r="G108" s="110">
        <f t="shared" si="2"/>
        <v>0.43116611202369504</v>
      </c>
      <c r="H108" s="110">
        <f t="shared" si="3"/>
        <v>0.9958521722036563</v>
      </c>
      <c r="I108" s="15"/>
    </row>
    <row r="109" spans="1:9" ht="36" customHeight="1" hidden="1">
      <c r="A109" s="151" t="s">
        <v>64</v>
      </c>
      <c r="B109" s="68" t="s">
        <v>325</v>
      </c>
      <c r="C109" s="151" t="s">
        <v>360</v>
      </c>
      <c r="D109" s="117">
        <v>0</v>
      </c>
      <c r="E109" s="117">
        <v>0</v>
      </c>
      <c r="F109" s="117">
        <v>0</v>
      </c>
      <c r="G109" s="110" t="e">
        <f t="shared" si="2"/>
        <v>#DIV/0!</v>
      </c>
      <c r="H109" s="110" t="e">
        <f t="shared" si="3"/>
        <v>#DIV/0!</v>
      </c>
      <c r="I109" s="15"/>
    </row>
    <row r="110" spans="1:9" ht="45" customHeight="1" hidden="1">
      <c r="A110" s="151" t="s">
        <v>64</v>
      </c>
      <c r="B110" s="68" t="s">
        <v>344</v>
      </c>
      <c r="C110" s="151" t="s">
        <v>343</v>
      </c>
      <c r="D110" s="117">
        <v>0</v>
      </c>
      <c r="E110" s="117">
        <v>0</v>
      </c>
      <c r="F110" s="117">
        <v>0</v>
      </c>
      <c r="G110" s="110" t="e">
        <f t="shared" si="2"/>
        <v>#DIV/0!</v>
      </c>
      <c r="H110" s="110" t="e">
        <f t="shared" si="3"/>
        <v>#DIV/0!</v>
      </c>
      <c r="I110" s="15"/>
    </row>
    <row r="111" spans="1:9" s="26" customFormat="1" ht="22.5" customHeight="1">
      <c r="A111" s="124" t="s">
        <v>64</v>
      </c>
      <c r="B111" s="147" t="s">
        <v>314</v>
      </c>
      <c r="C111" s="154" t="s">
        <v>315</v>
      </c>
      <c r="D111" s="32">
        <v>60</v>
      </c>
      <c r="E111" s="32">
        <v>60</v>
      </c>
      <c r="F111" s="32">
        <v>0</v>
      </c>
      <c r="G111" s="110">
        <f t="shared" si="2"/>
        <v>0</v>
      </c>
      <c r="H111" s="110">
        <f t="shared" si="3"/>
        <v>0</v>
      </c>
      <c r="I111" s="15"/>
    </row>
    <row r="112" spans="1:9" s="26" customFormat="1" ht="35.25" customHeight="1" hidden="1">
      <c r="A112" s="124" t="s">
        <v>64</v>
      </c>
      <c r="B112" s="147" t="s">
        <v>189</v>
      </c>
      <c r="C112" s="154" t="s">
        <v>190</v>
      </c>
      <c r="D112" s="117">
        <v>0</v>
      </c>
      <c r="E112" s="117">
        <v>0</v>
      </c>
      <c r="F112" s="117">
        <v>0</v>
      </c>
      <c r="G112" s="110" t="e">
        <f aca="true" t="shared" si="4" ref="G112:G129">F112/D112</f>
        <v>#DIV/0!</v>
      </c>
      <c r="H112" s="110" t="e">
        <f t="shared" si="3"/>
        <v>#DIV/0!</v>
      </c>
      <c r="I112" s="15"/>
    </row>
    <row r="113" spans="1:9" s="26" customFormat="1" ht="30.75" customHeight="1" hidden="1">
      <c r="A113" s="124" t="s">
        <v>64</v>
      </c>
      <c r="B113" s="147" t="s">
        <v>325</v>
      </c>
      <c r="C113" s="154" t="s">
        <v>326</v>
      </c>
      <c r="D113" s="117">
        <v>0</v>
      </c>
      <c r="E113" s="117">
        <v>0</v>
      </c>
      <c r="F113" s="117">
        <v>0</v>
      </c>
      <c r="G113" s="110" t="e">
        <f t="shared" si="4"/>
        <v>#DIV/0!</v>
      </c>
      <c r="H113" s="110" t="e">
        <f aca="true" t="shared" si="5" ref="H113:H129">F113/E113</f>
        <v>#DIV/0!</v>
      </c>
      <c r="I113" s="15"/>
    </row>
    <row r="114" spans="1:9" s="26" customFormat="1" ht="44.25" customHeight="1" hidden="1">
      <c r="A114" s="124" t="s">
        <v>64</v>
      </c>
      <c r="B114" s="147" t="s">
        <v>328</v>
      </c>
      <c r="C114" s="154" t="s">
        <v>327</v>
      </c>
      <c r="D114" s="117">
        <v>0</v>
      </c>
      <c r="E114" s="117">
        <v>0</v>
      </c>
      <c r="F114" s="117">
        <v>0</v>
      </c>
      <c r="G114" s="110" t="e">
        <f t="shared" si="4"/>
        <v>#DIV/0!</v>
      </c>
      <c r="H114" s="110" t="e">
        <f t="shared" si="5"/>
        <v>#DIV/0!</v>
      </c>
      <c r="I114" s="15"/>
    </row>
    <row r="115" spans="1:9" ht="45" customHeight="1">
      <c r="A115" s="154" t="s">
        <v>65</v>
      </c>
      <c r="B115" s="147" t="s">
        <v>117</v>
      </c>
      <c r="C115" s="154" t="s">
        <v>232</v>
      </c>
      <c r="D115" s="32">
        <v>3183.9</v>
      </c>
      <c r="E115" s="32">
        <v>880.2</v>
      </c>
      <c r="F115" s="32">
        <v>791.1</v>
      </c>
      <c r="G115" s="110">
        <f t="shared" si="4"/>
        <v>0.24846885894657494</v>
      </c>
      <c r="H115" s="110">
        <f t="shared" si="5"/>
        <v>0.8987730061349694</v>
      </c>
      <c r="I115" s="15"/>
    </row>
    <row r="116" spans="1:9" ht="26.25" customHeight="1">
      <c r="A116" s="50" t="s">
        <v>66</v>
      </c>
      <c r="B116" s="45" t="s">
        <v>133</v>
      </c>
      <c r="C116" s="50"/>
      <c r="D116" s="83">
        <f>D117+D118</f>
        <v>581.1</v>
      </c>
      <c r="E116" s="83">
        <f>E117+E118</f>
        <v>156.2</v>
      </c>
      <c r="F116" s="83">
        <f>F117+F118</f>
        <v>104.7</v>
      </c>
      <c r="G116" s="110">
        <f t="shared" si="4"/>
        <v>0.18017552916881777</v>
      </c>
      <c r="H116" s="110">
        <f t="shared" si="5"/>
        <v>0.6702944942381562</v>
      </c>
      <c r="I116" s="15"/>
    </row>
    <row r="117" spans="1:9" ht="23.25" customHeight="1" hidden="1">
      <c r="A117" s="154" t="s">
        <v>67</v>
      </c>
      <c r="B117" s="147" t="s">
        <v>134</v>
      </c>
      <c r="C117" s="154" t="s">
        <v>67</v>
      </c>
      <c r="D117" s="32">
        <v>0</v>
      </c>
      <c r="E117" s="32">
        <v>0</v>
      </c>
      <c r="F117" s="32">
        <v>0</v>
      </c>
      <c r="G117" s="110" t="e">
        <f t="shared" si="4"/>
        <v>#DIV/0!</v>
      </c>
      <c r="H117" s="110" t="e">
        <f t="shared" si="5"/>
        <v>#DIV/0!</v>
      </c>
      <c r="I117" s="15"/>
    </row>
    <row r="118" spans="1:9" ht="26.25" customHeight="1">
      <c r="A118" s="154" t="s">
        <v>135</v>
      </c>
      <c r="B118" s="147" t="s">
        <v>136</v>
      </c>
      <c r="C118" s="154" t="s">
        <v>135</v>
      </c>
      <c r="D118" s="32">
        <v>581.1</v>
      </c>
      <c r="E118" s="32">
        <v>156.2</v>
      </c>
      <c r="F118" s="32">
        <v>104.7</v>
      </c>
      <c r="G118" s="110">
        <f t="shared" si="4"/>
        <v>0.18017552916881777</v>
      </c>
      <c r="H118" s="110">
        <f t="shared" si="5"/>
        <v>0.6702944942381562</v>
      </c>
      <c r="I118" s="15"/>
    </row>
    <row r="119" spans="1:9" ht="26.25" customHeight="1" hidden="1">
      <c r="A119" s="154"/>
      <c r="B119" s="58" t="s">
        <v>40</v>
      </c>
      <c r="C119" s="154"/>
      <c r="D119" s="32">
        <v>0</v>
      </c>
      <c r="E119" s="32">
        <v>0</v>
      </c>
      <c r="F119" s="32">
        <v>0</v>
      </c>
      <c r="G119" s="110" t="e">
        <f t="shared" si="4"/>
        <v>#DIV/0!</v>
      </c>
      <c r="H119" s="110" t="e">
        <f t="shared" si="5"/>
        <v>#DIV/0!</v>
      </c>
      <c r="I119" s="15"/>
    </row>
    <row r="120" spans="1:9" ht="27" customHeight="1">
      <c r="A120" s="50" t="s">
        <v>137</v>
      </c>
      <c r="B120" s="45" t="s">
        <v>138</v>
      </c>
      <c r="C120" s="50"/>
      <c r="D120" s="83">
        <f>D121</f>
        <v>250</v>
      </c>
      <c r="E120" s="83">
        <f>E121</f>
        <v>60</v>
      </c>
      <c r="F120" s="83">
        <f>F121</f>
        <v>55.3</v>
      </c>
      <c r="G120" s="110">
        <f t="shared" si="4"/>
        <v>0.22119999999999998</v>
      </c>
      <c r="H120" s="110">
        <f t="shared" si="5"/>
        <v>0.9216666666666666</v>
      </c>
      <c r="I120" s="15"/>
    </row>
    <row r="121" spans="1:9" ht="17.25" customHeight="1">
      <c r="A121" s="154" t="s">
        <v>139</v>
      </c>
      <c r="B121" s="147" t="s">
        <v>140</v>
      </c>
      <c r="C121" s="154" t="s">
        <v>139</v>
      </c>
      <c r="D121" s="32">
        <v>250</v>
      </c>
      <c r="E121" s="32">
        <v>60</v>
      </c>
      <c r="F121" s="32">
        <v>55.3</v>
      </c>
      <c r="G121" s="110">
        <f t="shared" si="4"/>
        <v>0.22119999999999998</v>
      </c>
      <c r="H121" s="110">
        <f t="shared" si="5"/>
        <v>0.9216666666666666</v>
      </c>
      <c r="I121" s="15"/>
    </row>
    <row r="122" spans="1:9" ht="39.75" customHeight="1">
      <c r="A122" s="50" t="s">
        <v>141</v>
      </c>
      <c r="B122" s="45" t="s">
        <v>142</v>
      </c>
      <c r="C122" s="50"/>
      <c r="D122" s="83">
        <f>D123</f>
        <v>800</v>
      </c>
      <c r="E122" s="83">
        <f>E123</f>
        <v>323.8</v>
      </c>
      <c r="F122" s="83">
        <f>F123</f>
        <v>323.7</v>
      </c>
      <c r="G122" s="110">
        <f t="shared" si="4"/>
        <v>0.404625</v>
      </c>
      <c r="H122" s="110">
        <f t="shared" si="5"/>
        <v>0.999691167387276</v>
      </c>
      <c r="I122" s="15"/>
    </row>
    <row r="123" spans="1:9" ht="17.25" customHeight="1">
      <c r="A123" s="154" t="s">
        <v>144</v>
      </c>
      <c r="B123" s="147" t="s">
        <v>191</v>
      </c>
      <c r="C123" s="154" t="s">
        <v>144</v>
      </c>
      <c r="D123" s="32">
        <v>800</v>
      </c>
      <c r="E123" s="32">
        <v>323.8</v>
      </c>
      <c r="F123" s="32">
        <v>323.7</v>
      </c>
      <c r="G123" s="110">
        <f t="shared" si="4"/>
        <v>0.404625</v>
      </c>
      <c r="H123" s="110">
        <f t="shared" si="5"/>
        <v>0.999691167387276</v>
      </c>
      <c r="I123" s="15"/>
    </row>
    <row r="124" spans="1:9" ht="26.25" customHeight="1">
      <c r="A124" s="50" t="s">
        <v>145</v>
      </c>
      <c r="B124" s="45" t="s">
        <v>148</v>
      </c>
      <c r="C124" s="50"/>
      <c r="D124" s="83">
        <f>D125+D127+D126</f>
        <v>7956.700000000001</v>
      </c>
      <c r="E124" s="83">
        <f>E125+E127+E126</f>
        <v>1989.3</v>
      </c>
      <c r="F124" s="83">
        <f>F125+F127+F126</f>
        <v>539</v>
      </c>
      <c r="G124" s="110">
        <f t="shared" si="4"/>
        <v>0.06774165168977088</v>
      </c>
      <c r="H124" s="110">
        <f t="shared" si="5"/>
        <v>0.27094958025436083</v>
      </c>
      <c r="I124" s="15"/>
    </row>
    <row r="125" spans="1:9" ht="27.75" customHeight="1">
      <c r="A125" s="154" t="s">
        <v>146</v>
      </c>
      <c r="B125" s="147" t="s">
        <v>192</v>
      </c>
      <c r="C125" s="154" t="s">
        <v>231</v>
      </c>
      <c r="D125" s="32">
        <v>2155.8</v>
      </c>
      <c r="E125" s="32">
        <v>539</v>
      </c>
      <c r="F125" s="32">
        <v>539</v>
      </c>
      <c r="G125" s="110">
        <f t="shared" si="4"/>
        <v>0.2500231932461267</v>
      </c>
      <c r="H125" s="110">
        <f t="shared" si="5"/>
        <v>1</v>
      </c>
      <c r="I125" s="15"/>
    </row>
    <row r="126" spans="1:9" ht="27.75" customHeight="1">
      <c r="A126" s="154" t="s">
        <v>146</v>
      </c>
      <c r="B126" s="147" t="s">
        <v>193</v>
      </c>
      <c r="C126" s="154" t="s">
        <v>234</v>
      </c>
      <c r="D126" s="32">
        <v>2693.9</v>
      </c>
      <c r="E126" s="32">
        <v>673.5</v>
      </c>
      <c r="F126" s="32">
        <v>0</v>
      </c>
      <c r="G126" s="110">
        <f t="shared" si="4"/>
        <v>0</v>
      </c>
      <c r="H126" s="110">
        <f t="shared" si="5"/>
        <v>0</v>
      </c>
      <c r="I126" s="15"/>
    </row>
    <row r="127" spans="1:9" ht="30.75" customHeight="1">
      <c r="A127" s="154" t="s">
        <v>147</v>
      </c>
      <c r="B127" s="147" t="s">
        <v>233</v>
      </c>
      <c r="C127" s="154" t="s">
        <v>235</v>
      </c>
      <c r="D127" s="32">
        <v>3107</v>
      </c>
      <c r="E127" s="32">
        <v>776.8</v>
      </c>
      <c r="F127" s="32">
        <v>0</v>
      </c>
      <c r="G127" s="110">
        <f t="shared" si="4"/>
        <v>0</v>
      </c>
      <c r="H127" s="110">
        <f t="shared" si="5"/>
        <v>0</v>
      </c>
      <c r="I127" s="15"/>
    </row>
    <row r="128" spans="1:9" ht="26.25" customHeight="1">
      <c r="A128" s="62"/>
      <c r="B128" s="125" t="s">
        <v>69</v>
      </c>
      <c r="C128" s="126"/>
      <c r="D128" s="127">
        <f>D39+D56+D58+D63+D79+D93+D101+D105+D116+D120+D122+D124</f>
        <v>622758.8999999999</v>
      </c>
      <c r="E128" s="127">
        <f>E39+E56+E58+E63+E79+E93+E101+E105+E116+E120+E122+E124</f>
        <v>189879.1</v>
      </c>
      <c r="F128" s="127">
        <f>F39+F56+F58+F63+F79+F93+F101+F105+F116+F120+F122+F124</f>
        <v>133058.2</v>
      </c>
      <c r="G128" s="110">
        <f t="shared" si="4"/>
        <v>0.2136592507951312</v>
      </c>
      <c r="H128" s="110">
        <f t="shared" si="5"/>
        <v>0.7007522154886978</v>
      </c>
      <c r="I128" s="15"/>
    </row>
    <row r="129" spans="1:9" ht="19.5" customHeight="1">
      <c r="A129" s="150"/>
      <c r="B129" s="147" t="s">
        <v>84</v>
      </c>
      <c r="C129" s="154"/>
      <c r="D129" s="91">
        <f>D124+D57</f>
        <v>7956.700000000001</v>
      </c>
      <c r="E129" s="91">
        <f>E124+E57</f>
        <v>1989.3</v>
      </c>
      <c r="F129" s="91">
        <f>F124+F57</f>
        <v>539</v>
      </c>
      <c r="G129" s="110">
        <f t="shared" si="4"/>
        <v>0.06774165168977088</v>
      </c>
      <c r="H129" s="110">
        <f t="shared" si="5"/>
        <v>0.27094958025436083</v>
      </c>
      <c r="I129" s="15"/>
    </row>
    <row r="130" spans="4:7" ht="12.75">
      <c r="D130" s="43"/>
      <c r="E130" s="43"/>
      <c r="F130" s="43"/>
      <c r="G130" s="128"/>
    </row>
    <row r="131" spans="4:7" ht="12.75">
      <c r="D131" s="43"/>
      <c r="E131" s="43"/>
      <c r="F131" s="43"/>
      <c r="G131" s="128"/>
    </row>
    <row r="132" spans="2:7" ht="15">
      <c r="B132" s="38" t="s">
        <v>94</v>
      </c>
      <c r="C132" s="39"/>
      <c r="D132" s="43"/>
      <c r="E132" s="43"/>
      <c r="F132" s="43">
        <v>2864.4</v>
      </c>
      <c r="G132" s="128"/>
    </row>
    <row r="133" spans="2:7" ht="15">
      <c r="B133" s="38"/>
      <c r="C133" s="39"/>
      <c r="D133" s="43"/>
      <c r="E133" s="43"/>
      <c r="F133" s="43"/>
      <c r="G133" s="128"/>
    </row>
    <row r="134" spans="2:7" ht="15">
      <c r="B134" s="38" t="s">
        <v>85</v>
      </c>
      <c r="C134" s="39"/>
      <c r="D134" s="43"/>
      <c r="E134" s="43"/>
      <c r="F134" s="43"/>
      <c r="G134" s="128"/>
    </row>
    <row r="135" spans="2:9" ht="15">
      <c r="B135" s="38" t="s">
        <v>86</v>
      </c>
      <c r="C135" s="39"/>
      <c r="D135" s="43"/>
      <c r="E135" s="43"/>
      <c r="F135" s="43"/>
      <c r="G135" s="128"/>
      <c r="H135" s="130"/>
      <c r="I135" s="6"/>
    </row>
    <row r="136" spans="2:7" ht="15">
      <c r="B136" s="38"/>
      <c r="C136" s="39"/>
      <c r="D136" s="43"/>
      <c r="E136" s="43"/>
      <c r="F136" s="43"/>
      <c r="G136" s="128"/>
    </row>
    <row r="137" spans="2:7" ht="15">
      <c r="B137" s="38" t="s">
        <v>87</v>
      </c>
      <c r="C137" s="39"/>
      <c r="D137" s="43"/>
      <c r="E137" s="43"/>
      <c r="F137" s="43"/>
      <c r="G137" s="128"/>
    </row>
    <row r="138" spans="2:9" ht="15">
      <c r="B138" s="38" t="s">
        <v>88</v>
      </c>
      <c r="C138" s="39"/>
      <c r="D138" s="43"/>
      <c r="E138" s="43"/>
      <c r="F138" s="43">
        <v>0</v>
      </c>
      <c r="G138" s="128"/>
      <c r="H138" s="130"/>
      <c r="I138" s="6"/>
    </row>
    <row r="139" spans="2:7" ht="15">
      <c r="B139" s="38"/>
      <c r="C139" s="39"/>
      <c r="D139" s="43"/>
      <c r="E139" s="43"/>
      <c r="F139" s="43"/>
      <c r="G139" s="128"/>
    </row>
    <row r="140" spans="2:7" ht="15">
      <c r="B140" s="38" t="s">
        <v>89</v>
      </c>
      <c r="C140" s="39"/>
      <c r="D140" s="43"/>
      <c r="E140" s="43"/>
      <c r="F140" s="43"/>
      <c r="G140" s="128"/>
    </row>
    <row r="141" spans="2:9" ht="15">
      <c r="B141" s="38" t="s">
        <v>90</v>
      </c>
      <c r="C141" s="39"/>
      <c r="D141" s="43"/>
      <c r="E141" s="43"/>
      <c r="F141" s="43"/>
      <c r="G141" s="128"/>
      <c r="H141" s="131"/>
      <c r="I141" s="3"/>
    </row>
    <row r="142" spans="2:7" ht="15">
      <c r="B142" s="38"/>
      <c r="C142" s="39"/>
      <c r="D142" s="43"/>
      <c r="E142" s="43"/>
      <c r="F142" s="43"/>
      <c r="G142" s="128"/>
    </row>
    <row r="143" spans="2:7" ht="15">
      <c r="B143" s="38" t="s">
        <v>91</v>
      </c>
      <c r="C143" s="39"/>
      <c r="D143" s="43"/>
      <c r="E143" s="43"/>
      <c r="F143" s="43"/>
      <c r="G143" s="128"/>
    </row>
    <row r="144" spans="2:9" ht="15">
      <c r="B144" s="38" t="s">
        <v>92</v>
      </c>
      <c r="C144" s="39"/>
      <c r="D144" s="43"/>
      <c r="E144" s="43"/>
      <c r="F144" s="43">
        <v>2000</v>
      </c>
      <c r="G144" s="128"/>
      <c r="H144" s="132"/>
      <c r="I144" s="3"/>
    </row>
    <row r="145" spans="2:7" ht="15">
      <c r="B145" s="38"/>
      <c r="C145" s="39"/>
      <c r="D145" s="43"/>
      <c r="E145" s="43"/>
      <c r="F145" s="43"/>
      <c r="G145" s="128"/>
    </row>
    <row r="146" spans="2:7" ht="15">
      <c r="B146" s="38"/>
      <c r="C146" s="39"/>
      <c r="D146" s="43"/>
      <c r="E146" s="43"/>
      <c r="F146" s="43"/>
      <c r="G146" s="128"/>
    </row>
    <row r="147" spans="2:9" ht="15">
      <c r="B147" s="38" t="s">
        <v>93</v>
      </c>
      <c r="C147" s="39"/>
      <c r="D147" s="43"/>
      <c r="E147" s="43"/>
      <c r="F147" s="43">
        <f>F132+F34+F135+F138-F128-F141-F144</f>
        <v>2677.999999999971</v>
      </c>
      <c r="G147" s="128"/>
      <c r="H147" s="133"/>
      <c r="I147" s="9"/>
    </row>
    <row r="148" spans="4:7" ht="12.75">
      <c r="D148" s="43"/>
      <c r="E148" s="43"/>
      <c r="F148" s="43"/>
      <c r="G148" s="128"/>
    </row>
    <row r="149" spans="4:7" ht="12.75">
      <c r="D149" s="43"/>
      <c r="E149" s="43"/>
      <c r="F149" s="43"/>
      <c r="G149" s="128"/>
    </row>
    <row r="150" spans="2:7" ht="15">
      <c r="B150" s="38" t="s">
        <v>95</v>
      </c>
      <c r="C150" s="39"/>
      <c r="D150" s="43"/>
      <c r="E150" s="43"/>
      <c r="F150" s="43"/>
      <c r="G150" s="128"/>
    </row>
    <row r="151" spans="2:7" ht="15">
      <c r="B151" s="38" t="s">
        <v>96</v>
      </c>
      <c r="C151" s="39"/>
      <c r="D151" s="43"/>
      <c r="E151" s="43"/>
      <c r="F151" s="43"/>
      <c r="G151" s="128"/>
    </row>
    <row r="152" spans="2:7" ht="15">
      <c r="B152" s="38" t="s">
        <v>97</v>
      </c>
      <c r="C152" s="39"/>
      <c r="D152" s="43"/>
      <c r="E152" s="43"/>
      <c r="F152" s="43"/>
      <c r="G152" s="128"/>
    </row>
  </sheetData>
  <sheetProtection/>
  <mergeCells count="21">
    <mergeCell ref="E37:E38"/>
    <mergeCell ref="F2:F3"/>
    <mergeCell ref="G2:G3"/>
    <mergeCell ref="E2:E3"/>
    <mergeCell ref="A2:A3"/>
    <mergeCell ref="L41:N42"/>
    <mergeCell ref="F37:F38"/>
    <mergeCell ref="J41:K41"/>
    <mergeCell ref="H2:H3"/>
    <mergeCell ref="J42:K42"/>
    <mergeCell ref="C2:C3"/>
    <mergeCell ref="C37:C38"/>
    <mergeCell ref="A36:H36"/>
    <mergeCell ref="D2:D3"/>
    <mergeCell ref="A1:H1"/>
    <mergeCell ref="A37:A38"/>
    <mergeCell ref="H37:H38"/>
    <mergeCell ref="B37:B38"/>
    <mergeCell ref="D37:D38"/>
    <mergeCell ref="G37:G38"/>
    <mergeCell ref="B2:B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12"/>
  <sheetViews>
    <sheetView zoomScalePageLayoutView="0" workbookViewId="0" topLeftCell="A51">
      <selection activeCell="H51" sqref="A1:H16384"/>
    </sheetView>
  </sheetViews>
  <sheetFormatPr defaultColWidth="9.140625" defaultRowHeight="12.75"/>
  <cols>
    <col min="1" max="1" width="6.7109375" style="36" customWidth="1"/>
    <col min="2" max="2" width="40.57421875" style="36" customWidth="1"/>
    <col min="3" max="3" width="9.140625" style="37" hidden="1" customWidth="1"/>
    <col min="4" max="4" width="13.00390625" style="36" customWidth="1"/>
    <col min="5" max="5" width="11.28125" style="36" customWidth="1"/>
    <col min="6" max="6" width="10.8515625" style="36" customWidth="1"/>
    <col min="7" max="7" width="10.00390625" style="36" customWidth="1"/>
    <col min="8" max="8" width="8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62" t="s">
        <v>389</v>
      </c>
      <c r="B1" s="162"/>
      <c r="C1" s="162"/>
      <c r="D1" s="162"/>
      <c r="E1" s="162"/>
      <c r="F1" s="162"/>
      <c r="G1" s="162"/>
      <c r="H1" s="162"/>
    </row>
    <row r="2" spans="1:8" ht="12.75" customHeight="1">
      <c r="A2" s="149"/>
      <c r="B2" s="168" t="s">
        <v>3</v>
      </c>
      <c r="C2" s="41"/>
      <c r="D2" s="161" t="s">
        <v>4</v>
      </c>
      <c r="E2" s="164" t="s">
        <v>366</v>
      </c>
      <c r="F2" s="161" t="s">
        <v>5</v>
      </c>
      <c r="G2" s="161" t="s">
        <v>6</v>
      </c>
      <c r="H2" s="164" t="s">
        <v>367</v>
      </c>
    </row>
    <row r="3" spans="1:8" ht="18" customHeight="1">
      <c r="A3" s="150"/>
      <c r="B3" s="168"/>
      <c r="C3" s="41"/>
      <c r="D3" s="161"/>
      <c r="E3" s="165"/>
      <c r="F3" s="161"/>
      <c r="G3" s="161"/>
      <c r="H3" s="165"/>
    </row>
    <row r="4" spans="1:8" ht="15">
      <c r="A4" s="150"/>
      <c r="B4" s="146" t="s">
        <v>83</v>
      </c>
      <c r="C4" s="153"/>
      <c r="D4" s="148">
        <f>D5+D6+D7+D8+D9+D10+D11+D12+D13+D14+D15+D16+D17+D18+D19</f>
        <v>61648.9</v>
      </c>
      <c r="E4" s="148">
        <f>E5+E6+E7+E8+E9+E10+E11+E12+E13+E14+E15+E16+E17+E18+E19</f>
        <v>12755</v>
      </c>
      <c r="F4" s="148">
        <f>F5+F6+F7+F8+F9+F10+F11+F12+F13+F14+F15+F16+F17+F18+F19</f>
        <v>13373.599999999999</v>
      </c>
      <c r="G4" s="34">
        <f aca="true" t="shared" si="0" ref="G4:G28">F4/D4</f>
        <v>0.21693168896768633</v>
      </c>
      <c r="H4" s="34">
        <f>F4/E4</f>
        <v>1.0484986279890238</v>
      </c>
    </row>
    <row r="5" spans="1:8" ht="15">
      <c r="A5" s="150"/>
      <c r="B5" s="147" t="s">
        <v>7</v>
      </c>
      <c r="C5" s="154"/>
      <c r="D5" s="32">
        <v>38439</v>
      </c>
      <c r="E5" s="32">
        <v>9225</v>
      </c>
      <c r="F5" s="32">
        <v>8736.4</v>
      </c>
      <c r="G5" s="34">
        <f t="shared" si="0"/>
        <v>0.22727958583730065</v>
      </c>
      <c r="H5" s="34">
        <f aca="true" t="shared" si="1" ref="H5:H28">F5/E5</f>
        <v>0.9470352303523035</v>
      </c>
    </row>
    <row r="6" spans="1:8" ht="15">
      <c r="A6" s="150"/>
      <c r="B6" s="147" t="s">
        <v>302</v>
      </c>
      <c r="C6" s="154"/>
      <c r="D6" s="32">
        <v>2849.9</v>
      </c>
      <c r="E6" s="32">
        <v>700</v>
      </c>
      <c r="F6" s="32">
        <v>1077.5</v>
      </c>
      <c r="G6" s="34">
        <f t="shared" si="0"/>
        <v>0.378083441524264</v>
      </c>
      <c r="H6" s="34">
        <f t="shared" si="1"/>
        <v>1.5392857142857144</v>
      </c>
    </row>
    <row r="7" spans="1:8" ht="15">
      <c r="A7" s="150"/>
      <c r="B7" s="147" t="s">
        <v>9</v>
      </c>
      <c r="C7" s="154"/>
      <c r="D7" s="32">
        <v>160</v>
      </c>
      <c r="E7" s="32">
        <v>30</v>
      </c>
      <c r="F7" s="32">
        <v>228.7</v>
      </c>
      <c r="G7" s="34">
        <f t="shared" si="0"/>
        <v>1.4293749999999998</v>
      </c>
      <c r="H7" s="34">
        <f t="shared" si="1"/>
        <v>7.623333333333333</v>
      </c>
    </row>
    <row r="8" spans="1:8" ht="15">
      <c r="A8" s="150"/>
      <c r="B8" s="147" t="s">
        <v>10</v>
      </c>
      <c r="C8" s="154"/>
      <c r="D8" s="32">
        <v>5100</v>
      </c>
      <c r="E8" s="32">
        <v>100</v>
      </c>
      <c r="F8" s="32">
        <v>483.3</v>
      </c>
      <c r="G8" s="34">
        <f t="shared" si="0"/>
        <v>0.09476470588235295</v>
      </c>
      <c r="H8" s="34">
        <f t="shared" si="1"/>
        <v>4.833</v>
      </c>
    </row>
    <row r="9" spans="1:8" ht="15">
      <c r="A9" s="150"/>
      <c r="B9" s="147" t="s">
        <v>11</v>
      </c>
      <c r="C9" s="154"/>
      <c r="D9" s="32">
        <v>12200</v>
      </c>
      <c r="E9" s="32">
        <v>2100</v>
      </c>
      <c r="F9" s="32">
        <v>2011.9</v>
      </c>
      <c r="G9" s="34">
        <f t="shared" si="0"/>
        <v>0.16490983606557377</v>
      </c>
      <c r="H9" s="34">
        <f t="shared" si="1"/>
        <v>0.958047619047619</v>
      </c>
    </row>
    <row r="10" spans="1:8" ht="15">
      <c r="A10" s="150"/>
      <c r="B10" s="147" t="s">
        <v>108</v>
      </c>
      <c r="C10" s="154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50"/>
      <c r="B11" s="147" t="s">
        <v>98</v>
      </c>
      <c r="C11" s="154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0"/>
      <c r="B12" s="147" t="s">
        <v>13</v>
      </c>
      <c r="C12" s="154"/>
      <c r="D12" s="32">
        <v>1900</v>
      </c>
      <c r="E12" s="32">
        <v>300</v>
      </c>
      <c r="F12" s="32">
        <v>221.6</v>
      </c>
      <c r="G12" s="34">
        <f t="shared" si="0"/>
        <v>0.11663157894736842</v>
      </c>
      <c r="H12" s="34">
        <f t="shared" si="1"/>
        <v>0.7386666666666667</v>
      </c>
    </row>
    <row r="13" spans="1:8" ht="15">
      <c r="A13" s="150"/>
      <c r="B13" s="147" t="s">
        <v>14</v>
      </c>
      <c r="C13" s="154"/>
      <c r="D13" s="32">
        <v>500</v>
      </c>
      <c r="E13" s="32">
        <v>100</v>
      </c>
      <c r="F13" s="32">
        <v>374</v>
      </c>
      <c r="G13" s="34">
        <f t="shared" si="0"/>
        <v>0.748</v>
      </c>
      <c r="H13" s="34">
        <f t="shared" si="1"/>
        <v>3.74</v>
      </c>
    </row>
    <row r="14" spans="1:8" ht="15">
      <c r="A14" s="150"/>
      <c r="B14" s="147" t="s">
        <v>99</v>
      </c>
      <c r="C14" s="154"/>
      <c r="D14" s="32">
        <v>400</v>
      </c>
      <c r="E14" s="32">
        <v>100</v>
      </c>
      <c r="F14" s="32">
        <v>107.3</v>
      </c>
      <c r="G14" s="34">
        <f t="shared" si="0"/>
        <v>0.26825</v>
      </c>
      <c r="H14" s="34">
        <f t="shared" si="1"/>
        <v>1.073</v>
      </c>
    </row>
    <row r="15" spans="1:8" ht="15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50"/>
      <c r="B16" s="147" t="s">
        <v>126</v>
      </c>
      <c r="C16" s="154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50"/>
      <c r="B17" s="147" t="s">
        <v>355</v>
      </c>
      <c r="C17" s="154"/>
      <c r="D17" s="32">
        <v>100</v>
      </c>
      <c r="E17" s="32">
        <v>100</v>
      </c>
      <c r="F17" s="32">
        <v>129.4</v>
      </c>
      <c r="G17" s="34">
        <f t="shared" si="0"/>
        <v>1.294</v>
      </c>
      <c r="H17" s="34">
        <f t="shared" si="1"/>
        <v>1.294</v>
      </c>
    </row>
    <row r="18" spans="1:8" ht="15">
      <c r="A18" s="150"/>
      <c r="B18" s="147" t="s">
        <v>122</v>
      </c>
      <c r="C18" s="154"/>
      <c r="D18" s="32">
        <v>0</v>
      </c>
      <c r="E18" s="32">
        <v>0</v>
      </c>
      <c r="F18" s="32">
        <v>3.5</v>
      </c>
      <c r="G18" s="34">
        <v>0</v>
      </c>
      <c r="H18" s="34">
        <v>0</v>
      </c>
    </row>
    <row r="19" spans="1:8" ht="15">
      <c r="A19" s="150"/>
      <c r="B19" s="147" t="s">
        <v>23</v>
      </c>
      <c r="C19" s="154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50"/>
      <c r="B20" s="45" t="s">
        <v>82</v>
      </c>
      <c r="C20" s="50"/>
      <c r="D20" s="32">
        <f>D21+D22+D24+D25+D23+D26</f>
        <v>1532.2</v>
      </c>
      <c r="E20" s="32">
        <f>E21+E22+E24+E25+E23+E26</f>
        <v>383.1</v>
      </c>
      <c r="F20" s="32">
        <f>F21+F22+F24+F25+F23+F26</f>
        <v>383.7</v>
      </c>
      <c r="G20" s="34">
        <f t="shared" si="0"/>
        <v>0.2504242266022712</v>
      </c>
      <c r="H20" s="34">
        <f t="shared" si="1"/>
        <v>1.0015661707126076</v>
      </c>
    </row>
    <row r="21" spans="1:8" ht="15">
      <c r="A21" s="150"/>
      <c r="B21" s="147" t="s">
        <v>25</v>
      </c>
      <c r="C21" s="154"/>
      <c r="D21" s="32">
        <v>1532.2</v>
      </c>
      <c r="E21" s="32">
        <v>383.1</v>
      </c>
      <c r="F21" s="32">
        <v>383.7</v>
      </c>
      <c r="G21" s="34">
        <f t="shared" si="0"/>
        <v>0.2504242266022712</v>
      </c>
      <c r="H21" s="34">
        <f t="shared" si="1"/>
        <v>1.0015661707126076</v>
      </c>
    </row>
    <row r="22" spans="1:8" ht="15" hidden="1">
      <c r="A22" s="150"/>
      <c r="B22" s="147" t="s">
        <v>321</v>
      </c>
      <c r="C22" s="154"/>
      <c r="D22" s="32">
        <v>0</v>
      </c>
      <c r="E22" s="32">
        <v>0</v>
      </c>
      <c r="F22" s="32">
        <v>0</v>
      </c>
      <c r="G22" s="34" t="e">
        <f t="shared" si="0"/>
        <v>#DIV/0!</v>
      </c>
      <c r="H22" s="34" t="e">
        <f t="shared" si="1"/>
        <v>#DIV/0!</v>
      </c>
    </row>
    <row r="23" spans="1:8" ht="15" hidden="1">
      <c r="A23" s="150"/>
      <c r="B23" s="105" t="s">
        <v>331</v>
      </c>
      <c r="C23" s="106"/>
      <c r="D23" s="32">
        <v>0</v>
      </c>
      <c r="E23" s="32">
        <v>0</v>
      </c>
      <c r="F23" s="32">
        <v>0</v>
      </c>
      <c r="G23" s="34" t="e">
        <f t="shared" si="0"/>
        <v>#DIV/0!</v>
      </c>
      <c r="H23" s="34" t="e">
        <f t="shared" si="1"/>
        <v>#DIV/0!</v>
      </c>
    </row>
    <row r="24" spans="1:8" ht="15" hidden="1">
      <c r="A24" s="150"/>
      <c r="B24" s="147" t="s">
        <v>68</v>
      </c>
      <c r="C24" s="154"/>
      <c r="D24" s="32">
        <v>0</v>
      </c>
      <c r="E24" s="32">
        <v>0</v>
      </c>
      <c r="F24" s="32">
        <v>0</v>
      </c>
      <c r="G24" s="34" t="e">
        <f t="shared" si="0"/>
        <v>#DIV/0!</v>
      </c>
      <c r="H24" s="34" t="e">
        <f t="shared" si="1"/>
        <v>#DIV/0!</v>
      </c>
    </row>
    <row r="25" spans="1:8" ht="29.25" customHeight="1" hidden="1">
      <c r="A25" s="150"/>
      <c r="B25" s="147" t="s">
        <v>28</v>
      </c>
      <c r="C25" s="154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50"/>
      <c r="B26" s="107" t="s">
        <v>157</v>
      </c>
      <c r="C26" s="154"/>
      <c r="D26" s="108">
        <v>0</v>
      </c>
      <c r="E26" s="108">
        <v>0</v>
      </c>
      <c r="F26" s="108">
        <v>0</v>
      </c>
      <c r="G26" s="34">
        <v>0</v>
      </c>
      <c r="H26" s="34">
        <v>0</v>
      </c>
    </row>
    <row r="27" spans="1:8" ht="18.75">
      <c r="A27" s="150"/>
      <c r="B27" s="47" t="s">
        <v>29</v>
      </c>
      <c r="C27" s="82"/>
      <c r="D27" s="148">
        <f>D4+D20</f>
        <v>63181.1</v>
      </c>
      <c r="E27" s="148">
        <f>E4+E20</f>
        <v>13138.1</v>
      </c>
      <c r="F27" s="148">
        <f>F4+F20</f>
        <v>13757.3</v>
      </c>
      <c r="G27" s="34">
        <f t="shared" si="0"/>
        <v>0.21774391392362588</v>
      </c>
      <c r="H27" s="34">
        <f t="shared" si="1"/>
        <v>1.0471301025262405</v>
      </c>
    </row>
    <row r="28" spans="1:8" ht="15">
      <c r="A28" s="150"/>
      <c r="B28" s="147" t="s">
        <v>109</v>
      </c>
      <c r="C28" s="154"/>
      <c r="D28" s="32">
        <f>D4</f>
        <v>61648.9</v>
      </c>
      <c r="E28" s="32">
        <f>E4</f>
        <v>12755</v>
      </c>
      <c r="F28" s="32">
        <f>F4</f>
        <v>13373.599999999999</v>
      </c>
      <c r="G28" s="34">
        <f t="shared" si="0"/>
        <v>0.21693168896768633</v>
      </c>
      <c r="H28" s="34">
        <f t="shared" si="1"/>
        <v>1.0484986279890238</v>
      </c>
    </row>
    <row r="29" spans="1:8" ht="12.75">
      <c r="A29" s="158"/>
      <c r="B29" s="174"/>
      <c r="C29" s="174"/>
      <c r="D29" s="174"/>
      <c r="E29" s="174"/>
      <c r="F29" s="174"/>
      <c r="G29" s="174"/>
      <c r="H29" s="175"/>
    </row>
    <row r="30" spans="1:8" ht="15" customHeight="1">
      <c r="A30" s="176" t="s">
        <v>161</v>
      </c>
      <c r="B30" s="177" t="s">
        <v>30</v>
      </c>
      <c r="C30" s="178" t="s">
        <v>163</v>
      </c>
      <c r="D30" s="166" t="s">
        <v>4</v>
      </c>
      <c r="E30" s="164" t="s">
        <v>366</v>
      </c>
      <c r="F30" s="161" t="s">
        <v>5</v>
      </c>
      <c r="G30" s="161" t="s">
        <v>6</v>
      </c>
      <c r="H30" s="164" t="s">
        <v>367</v>
      </c>
    </row>
    <row r="31" spans="1:8" ht="15" customHeight="1">
      <c r="A31" s="176"/>
      <c r="B31" s="177"/>
      <c r="C31" s="179"/>
      <c r="D31" s="166"/>
      <c r="E31" s="165"/>
      <c r="F31" s="161"/>
      <c r="G31" s="161"/>
      <c r="H31" s="165"/>
    </row>
    <row r="32" spans="1:8" ht="12.75">
      <c r="A32" s="50" t="s">
        <v>70</v>
      </c>
      <c r="B32" s="45" t="s">
        <v>31</v>
      </c>
      <c r="C32" s="50"/>
      <c r="D32" s="83">
        <f>D33+D34+D35+D36</f>
        <v>1650.3000000000002</v>
      </c>
      <c r="E32" s="83">
        <f>E33+E34+E35+E36</f>
        <v>538.3000000000001</v>
      </c>
      <c r="F32" s="83">
        <f>F33+F34+F35+F36</f>
        <v>480.6</v>
      </c>
      <c r="G32" s="100">
        <f>F32/D32</f>
        <v>0.2912197782221414</v>
      </c>
      <c r="H32" s="100">
        <f>F32/E32</f>
        <v>0.892810700352963</v>
      </c>
    </row>
    <row r="33" spans="1:8" ht="31.5" customHeight="1">
      <c r="A33" s="154" t="s">
        <v>72</v>
      </c>
      <c r="B33" s="147" t="s">
        <v>244</v>
      </c>
      <c r="C33" s="154" t="s">
        <v>72</v>
      </c>
      <c r="D33" s="32">
        <v>893.7</v>
      </c>
      <c r="E33" s="32">
        <v>231.9</v>
      </c>
      <c r="F33" s="32">
        <v>175.3</v>
      </c>
      <c r="G33" s="100">
        <f aca="true" t="shared" si="2" ref="G33:G88">F33/D33</f>
        <v>0.19615083361306926</v>
      </c>
      <c r="H33" s="100">
        <f aca="true" t="shared" si="3" ref="H33:H88">F33/E33</f>
        <v>0.7559292798620095</v>
      </c>
    </row>
    <row r="34" spans="1:8" ht="53.25" customHeight="1">
      <c r="A34" s="154" t="s">
        <v>73</v>
      </c>
      <c r="B34" s="147" t="s">
        <v>165</v>
      </c>
      <c r="C34" s="154" t="s">
        <v>73</v>
      </c>
      <c r="D34" s="32">
        <v>8.2</v>
      </c>
      <c r="E34" s="32">
        <v>8.2</v>
      </c>
      <c r="F34" s="32">
        <v>8.2</v>
      </c>
      <c r="G34" s="100">
        <f t="shared" si="2"/>
        <v>1</v>
      </c>
      <c r="H34" s="100">
        <f t="shared" si="3"/>
        <v>1</v>
      </c>
    </row>
    <row r="35" spans="1:8" ht="12.75" hidden="1">
      <c r="A35" s="154" t="s">
        <v>75</v>
      </c>
      <c r="B35" s="147" t="s">
        <v>194</v>
      </c>
      <c r="C35" s="154" t="s">
        <v>75</v>
      </c>
      <c r="D35" s="32">
        <v>0</v>
      </c>
      <c r="E35" s="32">
        <v>0</v>
      </c>
      <c r="F35" s="32">
        <v>0</v>
      </c>
      <c r="G35" s="100" t="e">
        <f t="shared" si="2"/>
        <v>#DIV/0!</v>
      </c>
      <c r="H35" s="100" t="e">
        <f t="shared" si="3"/>
        <v>#DIV/0!</v>
      </c>
    </row>
    <row r="36" spans="1:9" ht="14.25" customHeight="1">
      <c r="A36" s="154" t="s">
        <v>132</v>
      </c>
      <c r="B36" s="147" t="s">
        <v>120</v>
      </c>
      <c r="C36" s="154"/>
      <c r="D36" s="32">
        <f>D37+D38+D39+D40+D43+D44+D42+D41</f>
        <v>748.4</v>
      </c>
      <c r="E36" s="32">
        <f>E37+E38+E39+E40+E43+E44+E42+E41</f>
        <v>298.20000000000005</v>
      </c>
      <c r="F36" s="32">
        <f>F37+F38+F39+F40+F43+F44+F42+F41</f>
        <v>297.1</v>
      </c>
      <c r="G36" s="100">
        <f t="shared" si="2"/>
        <v>0.3969802244788883</v>
      </c>
      <c r="H36" s="100">
        <f t="shared" si="3"/>
        <v>0.9963112005365525</v>
      </c>
      <c r="I36" s="27"/>
    </row>
    <row r="37" spans="1:9" s="16" customFormat="1" ht="34.5" customHeight="1">
      <c r="A37" s="85"/>
      <c r="B37" s="58" t="s">
        <v>221</v>
      </c>
      <c r="C37" s="85" t="s">
        <v>289</v>
      </c>
      <c r="D37" s="86">
        <v>480</v>
      </c>
      <c r="E37" s="86">
        <v>161.8</v>
      </c>
      <c r="F37" s="86">
        <v>161.8</v>
      </c>
      <c r="G37" s="100">
        <f t="shared" si="2"/>
        <v>0.33708333333333335</v>
      </c>
      <c r="H37" s="100">
        <f t="shared" si="3"/>
        <v>1</v>
      </c>
      <c r="I37" s="28"/>
    </row>
    <row r="38" spans="1:9" s="16" customFormat="1" ht="12.75" hidden="1">
      <c r="A38" s="85"/>
      <c r="B38" s="58" t="s">
        <v>110</v>
      </c>
      <c r="C38" s="85" t="s">
        <v>169</v>
      </c>
      <c r="D38" s="86">
        <v>0</v>
      </c>
      <c r="E38" s="86">
        <v>0</v>
      </c>
      <c r="F38" s="86">
        <v>0</v>
      </c>
      <c r="G38" s="100" t="e">
        <f t="shared" si="2"/>
        <v>#DIV/0!</v>
      </c>
      <c r="H38" s="100" t="e">
        <f t="shared" si="3"/>
        <v>#DIV/0!</v>
      </c>
      <c r="I38" s="28"/>
    </row>
    <row r="39" spans="1:9" s="16" customFormat="1" ht="12.75" hidden="1">
      <c r="A39" s="85"/>
      <c r="B39" s="58" t="s">
        <v>199</v>
      </c>
      <c r="C39" s="85" t="s">
        <v>195</v>
      </c>
      <c r="D39" s="86">
        <v>0</v>
      </c>
      <c r="E39" s="86">
        <v>0</v>
      </c>
      <c r="F39" s="86">
        <v>0</v>
      </c>
      <c r="G39" s="100" t="e">
        <f t="shared" si="2"/>
        <v>#DIV/0!</v>
      </c>
      <c r="H39" s="100" t="e">
        <f t="shared" si="3"/>
        <v>#DIV/0!</v>
      </c>
      <c r="I39" s="28"/>
    </row>
    <row r="40" spans="1:9" s="16" customFormat="1" ht="25.5" hidden="1">
      <c r="A40" s="85"/>
      <c r="B40" s="58" t="s">
        <v>118</v>
      </c>
      <c r="C40" s="85" t="s">
        <v>168</v>
      </c>
      <c r="D40" s="86">
        <v>0</v>
      </c>
      <c r="E40" s="86">
        <v>0</v>
      </c>
      <c r="F40" s="86">
        <v>0</v>
      </c>
      <c r="G40" s="100" t="e">
        <f t="shared" si="2"/>
        <v>#DIV/0!</v>
      </c>
      <c r="H40" s="100" t="e">
        <f t="shared" si="3"/>
        <v>#DIV/0!</v>
      </c>
      <c r="I40" s="28"/>
    </row>
    <row r="41" spans="1:9" s="16" customFormat="1" ht="25.5" hidden="1">
      <c r="A41" s="85"/>
      <c r="B41" s="58" t="s">
        <v>217</v>
      </c>
      <c r="C41" s="85" t="s">
        <v>218</v>
      </c>
      <c r="D41" s="86">
        <v>0</v>
      </c>
      <c r="E41" s="86"/>
      <c r="F41" s="86">
        <v>0</v>
      </c>
      <c r="G41" s="100" t="e">
        <f t="shared" si="2"/>
        <v>#DIV/0!</v>
      </c>
      <c r="H41" s="100"/>
      <c r="I41" s="28"/>
    </row>
    <row r="42" spans="1:9" s="16" customFormat="1" ht="31.5" customHeight="1">
      <c r="A42" s="85"/>
      <c r="B42" s="58" t="s">
        <v>303</v>
      </c>
      <c r="C42" s="85" t="s">
        <v>294</v>
      </c>
      <c r="D42" s="86">
        <v>81</v>
      </c>
      <c r="E42" s="86">
        <v>81</v>
      </c>
      <c r="F42" s="86">
        <v>80.1</v>
      </c>
      <c r="G42" s="100">
        <f t="shared" si="2"/>
        <v>0.9888888888888888</v>
      </c>
      <c r="H42" s="100">
        <f t="shared" si="3"/>
        <v>0.9888888888888888</v>
      </c>
      <c r="I42" s="28"/>
    </row>
    <row r="43" spans="1:9" s="16" customFormat="1" ht="25.5" customHeight="1">
      <c r="A43" s="85"/>
      <c r="B43" s="58" t="s">
        <v>378</v>
      </c>
      <c r="C43" s="85" t="s">
        <v>379</v>
      </c>
      <c r="D43" s="86">
        <v>7.4</v>
      </c>
      <c r="E43" s="86">
        <v>7.4</v>
      </c>
      <c r="F43" s="86">
        <v>7.4</v>
      </c>
      <c r="G43" s="100">
        <f t="shared" si="2"/>
        <v>1</v>
      </c>
      <c r="H43" s="100">
        <f t="shared" si="3"/>
        <v>1</v>
      </c>
      <c r="I43" s="28"/>
    </row>
    <row r="44" spans="1:9" s="16" customFormat="1" ht="12.75">
      <c r="A44" s="85"/>
      <c r="B44" s="58" t="s">
        <v>291</v>
      </c>
      <c r="C44" s="85" t="s">
        <v>290</v>
      </c>
      <c r="D44" s="86">
        <v>180</v>
      </c>
      <c r="E44" s="86">
        <v>48</v>
      </c>
      <c r="F44" s="86">
        <v>47.8</v>
      </c>
      <c r="G44" s="100">
        <f t="shared" si="2"/>
        <v>0.26555555555555554</v>
      </c>
      <c r="H44" s="100">
        <f t="shared" si="3"/>
        <v>0.9958333333333332</v>
      </c>
      <c r="I44" s="28"/>
    </row>
    <row r="45" spans="1:8" ht="18.75" customHeight="1">
      <c r="A45" s="62" t="s">
        <v>76</v>
      </c>
      <c r="B45" s="152" t="s">
        <v>39</v>
      </c>
      <c r="C45" s="62"/>
      <c r="D45" s="83">
        <f>D46</f>
        <v>634.4</v>
      </c>
      <c r="E45" s="83">
        <f>E46</f>
        <v>135</v>
      </c>
      <c r="F45" s="83">
        <f>F46</f>
        <v>131.1</v>
      </c>
      <c r="G45" s="100">
        <f t="shared" si="2"/>
        <v>0.20665195460277427</v>
      </c>
      <c r="H45" s="100">
        <f t="shared" si="3"/>
        <v>0.971111111111111</v>
      </c>
    </row>
    <row r="46" spans="1:8" ht="33" customHeight="1">
      <c r="A46" s="154" t="s">
        <v>160</v>
      </c>
      <c r="B46" s="147" t="s">
        <v>196</v>
      </c>
      <c r="C46" s="154"/>
      <c r="D46" s="32">
        <f>D47+D48+D49</f>
        <v>634.4</v>
      </c>
      <c r="E46" s="32">
        <f>E47+E48+E49</f>
        <v>135</v>
      </c>
      <c r="F46" s="32">
        <f>F47+F48+F49</f>
        <v>131.1</v>
      </c>
      <c r="G46" s="100">
        <f t="shared" si="2"/>
        <v>0.20665195460277427</v>
      </c>
      <c r="H46" s="100">
        <f t="shared" si="3"/>
        <v>0.971111111111111</v>
      </c>
    </row>
    <row r="47" spans="1:8" s="16" customFormat="1" ht="41.25" customHeight="1">
      <c r="A47" s="85"/>
      <c r="B47" s="58" t="s">
        <v>245</v>
      </c>
      <c r="C47" s="85" t="s">
        <v>246</v>
      </c>
      <c r="D47" s="86">
        <v>100</v>
      </c>
      <c r="E47" s="86">
        <v>0</v>
      </c>
      <c r="F47" s="86">
        <v>0</v>
      </c>
      <c r="G47" s="100">
        <f t="shared" si="2"/>
        <v>0</v>
      </c>
      <c r="H47" s="100">
        <v>0</v>
      </c>
    </row>
    <row r="48" spans="1:8" s="16" customFormat="1" ht="51" customHeight="1">
      <c r="A48" s="85"/>
      <c r="B48" s="58" t="s">
        <v>248</v>
      </c>
      <c r="C48" s="85" t="s">
        <v>247</v>
      </c>
      <c r="D48" s="86">
        <v>524.4</v>
      </c>
      <c r="E48" s="86">
        <v>135</v>
      </c>
      <c r="F48" s="86">
        <v>131.1</v>
      </c>
      <c r="G48" s="100">
        <f t="shared" si="2"/>
        <v>0.25</v>
      </c>
      <c r="H48" s="100">
        <f t="shared" si="3"/>
        <v>0.971111111111111</v>
      </c>
    </row>
    <row r="49" spans="1:8" s="16" customFormat="1" ht="55.5" customHeight="1">
      <c r="A49" s="85"/>
      <c r="B49" s="58" t="s">
        <v>250</v>
      </c>
      <c r="C49" s="85" t="s">
        <v>249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0">
        <v>0</v>
      </c>
    </row>
    <row r="50" spans="1:8" ht="34.5" customHeight="1">
      <c r="A50" s="50" t="s">
        <v>77</v>
      </c>
      <c r="B50" s="45" t="s">
        <v>41</v>
      </c>
      <c r="C50" s="50"/>
      <c r="D50" s="83">
        <f>SUM(D52:D55)</f>
        <v>5343.3</v>
      </c>
      <c r="E50" s="83">
        <f>SUM(E52:E55)</f>
        <v>1952.3</v>
      </c>
      <c r="F50" s="83">
        <f>SUM(F52:F55)</f>
        <v>900</v>
      </c>
      <c r="G50" s="100">
        <f t="shared" si="2"/>
        <v>0.1684352366515075</v>
      </c>
      <c r="H50" s="100">
        <f t="shared" si="3"/>
        <v>0.46099472417149007</v>
      </c>
    </row>
    <row r="51" spans="1:8" ht="22.5" customHeight="1">
      <c r="A51" s="50" t="s">
        <v>123</v>
      </c>
      <c r="B51" s="45" t="s">
        <v>197</v>
      </c>
      <c r="C51" s="50"/>
      <c r="D51" s="83">
        <f>D54+D53+D52+D55</f>
        <v>5343.3</v>
      </c>
      <c r="E51" s="83">
        <f>E54+E53+E52+E55</f>
        <v>1952.3</v>
      </c>
      <c r="F51" s="83">
        <f>F54+F53+F52+F55</f>
        <v>900</v>
      </c>
      <c r="G51" s="100">
        <f t="shared" si="2"/>
        <v>0.1684352366515075</v>
      </c>
      <c r="H51" s="100">
        <f t="shared" si="3"/>
        <v>0.46099472417149007</v>
      </c>
    </row>
    <row r="52" spans="1:8" ht="69" customHeight="1" hidden="1">
      <c r="A52" s="50"/>
      <c r="B52" s="147" t="s">
        <v>304</v>
      </c>
      <c r="C52" s="154" t="s">
        <v>305</v>
      </c>
      <c r="D52" s="32">
        <v>0</v>
      </c>
      <c r="E52" s="32">
        <v>0</v>
      </c>
      <c r="F52" s="32">
        <v>0</v>
      </c>
      <c r="G52" s="100" t="e">
        <f t="shared" si="2"/>
        <v>#DIV/0!</v>
      </c>
      <c r="H52" s="100" t="e">
        <f t="shared" si="3"/>
        <v>#DIV/0!</v>
      </c>
    </row>
    <row r="53" spans="1:8" ht="68.25" customHeight="1" hidden="1">
      <c r="A53" s="50"/>
      <c r="B53" s="147" t="s">
        <v>307</v>
      </c>
      <c r="C53" s="154" t="s">
        <v>306</v>
      </c>
      <c r="D53" s="32">
        <v>0</v>
      </c>
      <c r="E53" s="32">
        <v>0</v>
      </c>
      <c r="F53" s="32">
        <v>0</v>
      </c>
      <c r="G53" s="100" t="e">
        <f t="shared" si="2"/>
        <v>#DIV/0!</v>
      </c>
      <c r="H53" s="100" t="e">
        <f t="shared" si="3"/>
        <v>#DIV/0!</v>
      </c>
    </row>
    <row r="54" spans="1:8" ht="45" customHeight="1">
      <c r="A54" s="154"/>
      <c r="B54" s="147" t="s">
        <v>252</v>
      </c>
      <c r="C54" s="154" t="s">
        <v>251</v>
      </c>
      <c r="D54" s="32">
        <v>1800</v>
      </c>
      <c r="E54" s="32">
        <v>1800</v>
      </c>
      <c r="F54" s="32">
        <v>900</v>
      </c>
      <c r="G54" s="100">
        <f t="shared" si="2"/>
        <v>0.5</v>
      </c>
      <c r="H54" s="100">
        <f t="shared" si="3"/>
        <v>0.5</v>
      </c>
    </row>
    <row r="55" spans="1:8" ht="45" customHeight="1">
      <c r="A55" s="154"/>
      <c r="B55" s="147" t="s">
        <v>370</v>
      </c>
      <c r="C55" s="154" t="s">
        <v>371</v>
      </c>
      <c r="D55" s="32">
        <v>3543.3</v>
      </c>
      <c r="E55" s="32">
        <v>152.3</v>
      </c>
      <c r="F55" s="32">
        <v>0</v>
      </c>
      <c r="G55" s="100">
        <f t="shared" si="2"/>
        <v>0</v>
      </c>
      <c r="H55" s="100">
        <v>0</v>
      </c>
    </row>
    <row r="56" spans="1:8" ht="30.75" customHeight="1">
      <c r="A56" s="50" t="s">
        <v>79</v>
      </c>
      <c r="B56" s="45" t="s">
        <v>42</v>
      </c>
      <c r="C56" s="50"/>
      <c r="D56" s="83">
        <f>D57+D67</f>
        <v>26360.4</v>
      </c>
      <c r="E56" s="83">
        <f>E57+E67</f>
        <v>9641.6</v>
      </c>
      <c r="F56" s="83">
        <f>F57+F67</f>
        <v>8683.4</v>
      </c>
      <c r="G56" s="100">
        <f t="shared" si="2"/>
        <v>0.329410782840928</v>
      </c>
      <c r="H56" s="100">
        <f t="shared" si="3"/>
        <v>0.9006181546631263</v>
      </c>
    </row>
    <row r="57" spans="1:8" ht="21.75" customHeight="1">
      <c r="A57" s="50" t="s">
        <v>80</v>
      </c>
      <c r="B57" s="45" t="s">
        <v>43</v>
      </c>
      <c r="C57" s="50"/>
      <c r="D57" s="32">
        <f>D61+D66+D65+D62+D63+D64+D58+D59+D60</f>
        <v>3460.3999999999996</v>
      </c>
      <c r="E57" s="32">
        <f>E61+E66+E65+E62+E63+E64+E58+E59+E60</f>
        <v>2001.6</v>
      </c>
      <c r="F57" s="32">
        <f>F61+F66+F65+F62+F63+F64+F58+F59+F60</f>
        <v>1296.6</v>
      </c>
      <c r="G57" s="100">
        <f t="shared" si="2"/>
        <v>0.374696566870882</v>
      </c>
      <c r="H57" s="100">
        <f t="shared" si="3"/>
        <v>0.6477817745803357</v>
      </c>
    </row>
    <row r="58" spans="1:8" ht="42.75" customHeight="1" hidden="1">
      <c r="A58" s="50"/>
      <c r="B58" s="147" t="s">
        <v>330</v>
      </c>
      <c r="C58" s="154" t="s">
        <v>329</v>
      </c>
      <c r="D58" s="32">
        <v>0</v>
      </c>
      <c r="E58" s="32">
        <v>0</v>
      </c>
      <c r="F58" s="32">
        <v>0</v>
      </c>
      <c r="G58" s="100" t="e">
        <f t="shared" si="2"/>
        <v>#DIV/0!</v>
      </c>
      <c r="H58" s="100" t="e">
        <f t="shared" si="3"/>
        <v>#DIV/0!</v>
      </c>
    </row>
    <row r="59" spans="1:8" ht="42.75" customHeight="1" hidden="1">
      <c r="A59" s="50"/>
      <c r="B59" s="147" t="s">
        <v>350</v>
      </c>
      <c r="C59" s="154" t="s">
        <v>349</v>
      </c>
      <c r="D59" s="32">
        <v>0</v>
      </c>
      <c r="E59" s="32">
        <v>0</v>
      </c>
      <c r="F59" s="32">
        <v>0</v>
      </c>
      <c r="G59" s="100" t="e">
        <f t="shared" si="2"/>
        <v>#DIV/0!</v>
      </c>
      <c r="H59" s="100" t="e">
        <f t="shared" si="3"/>
        <v>#DIV/0!</v>
      </c>
    </row>
    <row r="60" spans="1:8" ht="42.75" customHeight="1">
      <c r="A60" s="50"/>
      <c r="B60" s="147" t="s">
        <v>351</v>
      </c>
      <c r="C60" s="154" t="s">
        <v>349</v>
      </c>
      <c r="D60" s="32">
        <v>680.6</v>
      </c>
      <c r="E60" s="32">
        <v>680.6</v>
      </c>
      <c r="F60" s="32">
        <v>680.6</v>
      </c>
      <c r="G60" s="100">
        <f t="shared" si="2"/>
        <v>1</v>
      </c>
      <c r="H60" s="100">
        <f t="shared" si="3"/>
        <v>1</v>
      </c>
    </row>
    <row r="61" spans="1:8" ht="42" customHeight="1" hidden="1">
      <c r="A61" s="154"/>
      <c r="B61" s="147" t="s">
        <v>316</v>
      </c>
      <c r="C61" s="154" t="s">
        <v>288</v>
      </c>
      <c r="D61" s="32">
        <v>0</v>
      </c>
      <c r="E61" s="32">
        <v>0</v>
      </c>
      <c r="F61" s="32">
        <v>0</v>
      </c>
      <c r="G61" s="100" t="e">
        <f t="shared" si="2"/>
        <v>#DIV/0!</v>
      </c>
      <c r="H61" s="100" t="e">
        <f t="shared" si="3"/>
        <v>#DIV/0!</v>
      </c>
    </row>
    <row r="62" spans="1:8" ht="42" customHeight="1" hidden="1">
      <c r="A62" s="154"/>
      <c r="B62" s="147" t="s">
        <v>320</v>
      </c>
      <c r="C62" s="154" t="s">
        <v>317</v>
      </c>
      <c r="D62" s="32">
        <v>0</v>
      </c>
      <c r="E62" s="32">
        <v>0</v>
      </c>
      <c r="F62" s="32">
        <v>0</v>
      </c>
      <c r="G62" s="100" t="e">
        <f t="shared" si="2"/>
        <v>#DIV/0!</v>
      </c>
      <c r="H62" s="100" t="e">
        <f t="shared" si="3"/>
        <v>#DIV/0!</v>
      </c>
    </row>
    <row r="63" spans="1:8" ht="42" customHeight="1" hidden="1">
      <c r="A63" s="154"/>
      <c r="B63" s="147" t="s">
        <v>319</v>
      </c>
      <c r="C63" s="154" t="s">
        <v>318</v>
      </c>
      <c r="D63" s="32">
        <v>0</v>
      </c>
      <c r="E63" s="32">
        <v>0</v>
      </c>
      <c r="F63" s="32">
        <v>0</v>
      </c>
      <c r="G63" s="100" t="e">
        <f t="shared" si="2"/>
        <v>#DIV/0!</v>
      </c>
      <c r="H63" s="100" t="e">
        <f t="shared" si="3"/>
        <v>#DIV/0!</v>
      </c>
    </row>
    <row r="64" spans="1:8" ht="42" customHeight="1" hidden="1">
      <c r="A64" s="154"/>
      <c r="B64" s="147" t="s">
        <v>322</v>
      </c>
      <c r="C64" s="154" t="s">
        <v>323</v>
      </c>
      <c r="D64" s="32">
        <v>0</v>
      </c>
      <c r="E64" s="32">
        <v>0</v>
      </c>
      <c r="F64" s="32">
        <v>0</v>
      </c>
      <c r="G64" s="100" t="e">
        <f t="shared" si="2"/>
        <v>#DIV/0!</v>
      </c>
      <c r="H64" s="100" t="e">
        <f t="shared" si="3"/>
        <v>#DIV/0!</v>
      </c>
    </row>
    <row r="65" spans="1:8" ht="29.25" customHeight="1">
      <c r="A65" s="50"/>
      <c r="B65" s="147" t="s">
        <v>179</v>
      </c>
      <c r="C65" s="154" t="s">
        <v>226</v>
      </c>
      <c r="D65" s="32">
        <v>2759.2</v>
      </c>
      <c r="E65" s="32">
        <v>1300.4</v>
      </c>
      <c r="F65" s="32">
        <v>595.5</v>
      </c>
      <c r="G65" s="100">
        <f t="shared" si="2"/>
        <v>0.21582342708031316</v>
      </c>
      <c r="H65" s="100">
        <f t="shared" si="3"/>
        <v>0.45793601968625036</v>
      </c>
    </row>
    <row r="66" spans="1:8" s="16" customFormat="1" ht="34.5" customHeight="1">
      <c r="A66" s="85"/>
      <c r="B66" s="58" t="s">
        <v>240</v>
      </c>
      <c r="C66" s="85" t="s">
        <v>239</v>
      </c>
      <c r="D66" s="86">
        <v>20.6</v>
      </c>
      <c r="E66" s="86">
        <v>20.6</v>
      </c>
      <c r="F66" s="86">
        <v>20.5</v>
      </c>
      <c r="G66" s="100">
        <f t="shared" si="2"/>
        <v>0.9951456310679611</v>
      </c>
      <c r="H66" s="100">
        <f t="shared" si="3"/>
        <v>0.9951456310679611</v>
      </c>
    </row>
    <row r="67" spans="1:8" s="16" customFormat="1" ht="21.75" customHeight="1">
      <c r="A67" s="50" t="s">
        <v>45</v>
      </c>
      <c r="B67" s="45" t="s">
        <v>0</v>
      </c>
      <c r="C67" s="50"/>
      <c r="D67" s="83">
        <f>D68+D70+D71++D72+D73+D74+D75+D69</f>
        <v>22900</v>
      </c>
      <c r="E67" s="83">
        <f>E68+E70+E71++E72+E73+E74+E75+E69</f>
        <v>7640</v>
      </c>
      <c r="F67" s="83">
        <f>F68+F70+F71++F72+F73+F74+F75+F69</f>
        <v>7386.8</v>
      </c>
      <c r="G67" s="100">
        <f t="shared" si="2"/>
        <v>0.32256768558951965</v>
      </c>
      <c r="H67" s="100">
        <f t="shared" si="3"/>
        <v>0.9668586387434556</v>
      </c>
    </row>
    <row r="68" spans="1:8" s="16" customFormat="1" ht="30.75" customHeight="1">
      <c r="A68" s="85"/>
      <c r="B68" s="58" t="s">
        <v>254</v>
      </c>
      <c r="C68" s="85" t="s">
        <v>253</v>
      </c>
      <c r="D68" s="86">
        <v>250</v>
      </c>
      <c r="E68" s="86">
        <v>0</v>
      </c>
      <c r="F68" s="86">
        <v>0</v>
      </c>
      <c r="G68" s="100">
        <f t="shared" si="2"/>
        <v>0</v>
      </c>
      <c r="H68" s="100">
        <v>0</v>
      </c>
    </row>
    <row r="69" spans="1:8" s="16" customFormat="1" ht="30.75" customHeight="1">
      <c r="A69" s="85"/>
      <c r="B69" s="58" t="s">
        <v>380</v>
      </c>
      <c r="C69" s="85" t="s">
        <v>383</v>
      </c>
      <c r="D69" s="86">
        <v>250</v>
      </c>
      <c r="E69" s="86">
        <v>0</v>
      </c>
      <c r="F69" s="86">
        <v>0</v>
      </c>
      <c r="G69" s="100">
        <f t="shared" si="2"/>
        <v>0</v>
      </c>
      <c r="H69" s="100">
        <v>0</v>
      </c>
    </row>
    <row r="70" spans="1:8" s="16" customFormat="1" ht="21.75" customHeight="1">
      <c r="A70" s="85"/>
      <c r="B70" s="58" t="s">
        <v>256</v>
      </c>
      <c r="C70" s="85" t="s">
        <v>255</v>
      </c>
      <c r="D70" s="86">
        <v>50</v>
      </c>
      <c r="E70" s="86">
        <v>0</v>
      </c>
      <c r="F70" s="86">
        <v>0</v>
      </c>
      <c r="G70" s="100">
        <f t="shared" si="2"/>
        <v>0</v>
      </c>
      <c r="H70" s="100">
        <v>0</v>
      </c>
    </row>
    <row r="71" spans="1:8" s="16" customFormat="1" ht="30.75" customHeight="1">
      <c r="A71" s="85"/>
      <c r="B71" s="58" t="s">
        <v>258</v>
      </c>
      <c r="C71" s="85" t="s">
        <v>257</v>
      </c>
      <c r="D71" s="86">
        <v>100</v>
      </c>
      <c r="E71" s="86">
        <v>0</v>
      </c>
      <c r="F71" s="86">
        <v>0</v>
      </c>
      <c r="G71" s="100">
        <f t="shared" si="2"/>
        <v>0</v>
      </c>
      <c r="H71" s="100">
        <v>0</v>
      </c>
    </row>
    <row r="72" spans="1:8" s="16" customFormat="1" ht="21.75" customHeight="1">
      <c r="A72" s="85"/>
      <c r="B72" s="58" t="s">
        <v>260</v>
      </c>
      <c r="C72" s="85" t="s">
        <v>259</v>
      </c>
      <c r="D72" s="86">
        <v>200</v>
      </c>
      <c r="E72" s="86">
        <v>0</v>
      </c>
      <c r="F72" s="86">
        <v>0</v>
      </c>
      <c r="G72" s="100">
        <f t="shared" si="2"/>
        <v>0</v>
      </c>
      <c r="H72" s="100">
        <v>0</v>
      </c>
    </row>
    <row r="73" spans="1:8" s="16" customFormat="1" ht="21.75" customHeight="1">
      <c r="A73" s="85"/>
      <c r="B73" s="58" t="s">
        <v>262</v>
      </c>
      <c r="C73" s="85" t="s">
        <v>261</v>
      </c>
      <c r="D73" s="86">
        <v>50</v>
      </c>
      <c r="E73" s="86">
        <v>50</v>
      </c>
      <c r="F73" s="86">
        <v>0</v>
      </c>
      <c r="G73" s="100">
        <f t="shared" si="2"/>
        <v>0</v>
      </c>
      <c r="H73" s="100">
        <f t="shared" si="3"/>
        <v>0</v>
      </c>
    </row>
    <row r="74" spans="1:8" s="16" customFormat="1" ht="21.75" customHeight="1">
      <c r="A74" s="85"/>
      <c r="B74" s="58" t="s">
        <v>181</v>
      </c>
      <c r="C74" s="85" t="s">
        <v>263</v>
      </c>
      <c r="D74" s="86">
        <v>10000</v>
      </c>
      <c r="E74" s="86">
        <v>3850</v>
      </c>
      <c r="F74" s="86">
        <v>3649</v>
      </c>
      <c r="G74" s="100">
        <f t="shared" si="2"/>
        <v>0.3649</v>
      </c>
      <c r="H74" s="100">
        <f t="shared" si="3"/>
        <v>0.9477922077922077</v>
      </c>
    </row>
    <row r="75" spans="1:8" s="16" customFormat="1" ht="21.75" customHeight="1">
      <c r="A75" s="85"/>
      <c r="B75" s="58" t="s">
        <v>183</v>
      </c>
      <c r="C75" s="85" t="s">
        <v>269</v>
      </c>
      <c r="D75" s="86">
        <v>12000</v>
      </c>
      <c r="E75" s="86">
        <v>3740</v>
      </c>
      <c r="F75" s="86">
        <v>3737.8</v>
      </c>
      <c r="G75" s="100">
        <f t="shared" si="2"/>
        <v>0.31148333333333333</v>
      </c>
      <c r="H75" s="100">
        <f t="shared" si="3"/>
        <v>0.9994117647058824</v>
      </c>
    </row>
    <row r="76" spans="1:8" s="11" customFormat="1" ht="21.75" customHeight="1">
      <c r="A76" s="50" t="s">
        <v>47</v>
      </c>
      <c r="B76" s="45" t="s">
        <v>48</v>
      </c>
      <c r="C76" s="50" t="s">
        <v>265</v>
      </c>
      <c r="D76" s="83">
        <f>D77</f>
        <v>3930</v>
      </c>
      <c r="E76" s="83">
        <f>E77</f>
        <v>1209.9</v>
      </c>
      <c r="F76" s="83">
        <f>F77</f>
        <v>916</v>
      </c>
      <c r="G76" s="100">
        <f t="shared" si="2"/>
        <v>0.23307888040712468</v>
      </c>
      <c r="H76" s="100">
        <f t="shared" si="3"/>
        <v>0.7570873625919496</v>
      </c>
    </row>
    <row r="77" spans="1:8" s="16" customFormat="1" ht="29.25" customHeight="1">
      <c r="A77" s="85" t="s">
        <v>51</v>
      </c>
      <c r="B77" s="58" t="s">
        <v>266</v>
      </c>
      <c r="C77" s="85" t="s">
        <v>265</v>
      </c>
      <c r="D77" s="86">
        <v>3930</v>
      </c>
      <c r="E77" s="86">
        <v>1209.9</v>
      </c>
      <c r="F77" s="86">
        <v>916</v>
      </c>
      <c r="G77" s="100">
        <f t="shared" si="2"/>
        <v>0.23307888040712468</v>
      </c>
      <c r="H77" s="100">
        <f t="shared" si="3"/>
        <v>0.7570873625919496</v>
      </c>
    </row>
    <row r="78" spans="1:8" ht="20.25" customHeight="1">
      <c r="A78" s="50">
        <v>1000</v>
      </c>
      <c r="B78" s="45" t="s">
        <v>62</v>
      </c>
      <c r="C78" s="50"/>
      <c r="D78" s="83">
        <f>D79</f>
        <v>400</v>
      </c>
      <c r="E78" s="83">
        <f>E79</f>
        <v>102</v>
      </c>
      <c r="F78" s="83">
        <f>F79</f>
        <v>100.8</v>
      </c>
      <c r="G78" s="100">
        <f t="shared" si="2"/>
        <v>0.252</v>
      </c>
      <c r="H78" s="100">
        <f t="shared" si="3"/>
        <v>0.988235294117647</v>
      </c>
    </row>
    <row r="79" spans="1:8" ht="29.25" customHeight="1">
      <c r="A79" s="154">
        <v>1001</v>
      </c>
      <c r="B79" s="147" t="s">
        <v>229</v>
      </c>
      <c r="C79" s="154" t="s">
        <v>63</v>
      </c>
      <c r="D79" s="32">
        <v>400</v>
      </c>
      <c r="E79" s="32">
        <v>102</v>
      </c>
      <c r="F79" s="32">
        <v>100.8</v>
      </c>
      <c r="G79" s="100">
        <f t="shared" si="2"/>
        <v>0.252</v>
      </c>
      <c r="H79" s="100">
        <f t="shared" si="3"/>
        <v>0.988235294117647</v>
      </c>
    </row>
    <row r="80" spans="1:8" ht="29.25" customHeight="1">
      <c r="A80" s="50" t="s">
        <v>66</v>
      </c>
      <c r="B80" s="45" t="s">
        <v>133</v>
      </c>
      <c r="C80" s="50"/>
      <c r="D80" s="83">
        <f>D81</f>
        <v>26520</v>
      </c>
      <c r="E80" s="83">
        <f>E81</f>
        <v>8486.3</v>
      </c>
      <c r="F80" s="83">
        <f>F81</f>
        <v>4650.5</v>
      </c>
      <c r="G80" s="100">
        <f t="shared" si="2"/>
        <v>0.17535822021116138</v>
      </c>
      <c r="H80" s="100">
        <f t="shared" si="3"/>
        <v>0.5480008955610809</v>
      </c>
    </row>
    <row r="81" spans="1:8" ht="29.25" customHeight="1">
      <c r="A81" s="154" t="s">
        <v>67</v>
      </c>
      <c r="B81" s="147" t="s">
        <v>267</v>
      </c>
      <c r="C81" s="154" t="s">
        <v>67</v>
      </c>
      <c r="D81" s="32">
        <v>26520</v>
      </c>
      <c r="E81" s="32">
        <v>8486.3</v>
      </c>
      <c r="F81" s="32">
        <v>4650.5</v>
      </c>
      <c r="G81" s="100">
        <f t="shared" si="2"/>
        <v>0.17535822021116138</v>
      </c>
      <c r="H81" s="100">
        <f t="shared" si="3"/>
        <v>0.5480008955610809</v>
      </c>
    </row>
    <row r="82" spans="1:8" ht="20.25" customHeight="1">
      <c r="A82" s="50" t="s">
        <v>137</v>
      </c>
      <c r="B82" s="45" t="s">
        <v>138</v>
      </c>
      <c r="C82" s="50"/>
      <c r="D82" s="83">
        <f>D83</f>
        <v>72</v>
      </c>
      <c r="E82" s="83">
        <f>E83</f>
        <v>20</v>
      </c>
      <c r="F82" s="83">
        <f>F83</f>
        <v>4</v>
      </c>
      <c r="G82" s="100">
        <f t="shared" si="2"/>
        <v>0.05555555555555555</v>
      </c>
      <c r="H82" s="100">
        <f t="shared" si="3"/>
        <v>0.2</v>
      </c>
    </row>
    <row r="83" spans="1:8" ht="18.75" customHeight="1">
      <c r="A83" s="154" t="s">
        <v>139</v>
      </c>
      <c r="B83" s="147" t="s">
        <v>140</v>
      </c>
      <c r="C83" s="154" t="s">
        <v>139</v>
      </c>
      <c r="D83" s="32">
        <v>72</v>
      </c>
      <c r="E83" s="32">
        <v>20</v>
      </c>
      <c r="F83" s="32">
        <v>4</v>
      </c>
      <c r="G83" s="100">
        <f t="shared" si="2"/>
        <v>0.05555555555555555</v>
      </c>
      <c r="H83" s="100">
        <f t="shared" si="3"/>
        <v>0.2</v>
      </c>
    </row>
    <row r="84" spans="1:8" ht="25.5" customHeight="1" hidden="1">
      <c r="A84" s="50"/>
      <c r="B84" s="45" t="s">
        <v>101</v>
      </c>
      <c r="C84" s="50"/>
      <c r="D84" s="83">
        <f>D85+D86+D87</f>
        <v>0</v>
      </c>
      <c r="E84" s="83">
        <f>E85+E86+E87</f>
        <v>0</v>
      </c>
      <c r="F84" s="83">
        <f>F85+F86+F87</f>
        <v>0</v>
      </c>
      <c r="G84" s="100" t="e">
        <f t="shared" si="2"/>
        <v>#DIV/0!</v>
      </c>
      <c r="H84" s="100" t="e">
        <f t="shared" si="3"/>
        <v>#DIV/0!</v>
      </c>
    </row>
    <row r="85" spans="1:8" s="16" customFormat="1" ht="30" customHeight="1" hidden="1">
      <c r="A85" s="85"/>
      <c r="B85" s="58" t="s">
        <v>102</v>
      </c>
      <c r="C85" s="85" t="s">
        <v>198</v>
      </c>
      <c r="D85" s="86">
        <v>0</v>
      </c>
      <c r="E85" s="86">
        <v>0</v>
      </c>
      <c r="F85" s="86">
        <v>0</v>
      </c>
      <c r="G85" s="100" t="e">
        <f t="shared" si="2"/>
        <v>#DIV/0!</v>
      </c>
      <c r="H85" s="100" t="e">
        <f t="shared" si="3"/>
        <v>#DIV/0!</v>
      </c>
    </row>
    <row r="86" spans="1:8" s="16" customFormat="1" ht="106.5" customHeight="1" hidden="1">
      <c r="A86" s="85"/>
      <c r="B86" s="109" t="s">
        <v>1</v>
      </c>
      <c r="C86" s="85" t="s">
        <v>176</v>
      </c>
      <c r="D86" s="86">
        <v>0</v>
      </c>
      <c r="E86" s="86">
        <v>0</v>
      </c>
      <c r="F86" s="86">
        <v>0</v>
      </c>
      <c r="G86" s="100" t="e">
        <f t="shared" si="2"/>
        <v>#DIV/0!</v>
      </c>
      <c r="H86" s="100" t="e">
        <f t="shared" si="3"/>
        <v>#DIV/0!</v>
      </c>
    </row>
    <row r="87" spans="1:8" s="16" customFormat="1" ht="91.5" customHeight="1" hidden="1">
      <c r="A87" s="85"/>
      <c r="B87" s="109" t="s">
        <v>2</v>
      </c>
      <c r="C87" s="85" t="s">
        <v>177</v>
      </c>
      <c r="D87" s="86">
        <v>0</v>
      </c>
      <c r="E87" s="86">
        <v>0</v>
      </c>
      <c r="F87" s="86">
        <v>0</v>
      </c>
      <c r="G87" s="100" t="e">
        <f t="shared" si="2"/>
        <v>#DIV/0!</v>
      </c>
      <c r="H87" s="100" t="e">
        <f t="shared" si="3"/>
        <v>#DIV/0!</v>
      </c>
    </row>
    <row r="88" spans="1:8" ht="27" customHeight="1">
      <c r="A88" s="154"/>
      <c r="B88" s="69" t="s">
        <v>69</v>
      </c>
      <c r="C88" s="87"/>
      <c r="D88" s="88">
        <f>D32+D45+D50+D56+D78+D82+D84+D76+D80</f>
        <v>64910.4</v>
      </c>
      <c r="E88" s="88">
        <f>E32+E45+E50+E56+E78+E82+E84+E76+E80</f>
        <v>22085.4</v>
      </c>
      <c r="F88" s="88">
        <f>F32+F45+F50+F56+F78+F82+F84+F76+F80</f>
        <v>15866.4</v>
      </c>
      <c r="G88" s="100">
        <f t="shared" si="2"/>
        <v>0.24443540634474598</v>
      </c>
      <c r="H88" s="100">
        <f t="shared" si="3"/>
        <v>0.7184112581162215</v>
      </c>
    </row>
    <row r="89" spans="1:8" ht="12.75">
      <c r="A89" s="155"/>
      <c r="B89" s="147" t="s">
        <v>84</v>
      </c>
      <c r="C89" s="154"/>
      <c r="D89" s="91">
        <f>D84</f>
        <v>0</v>
      </c>
      <c r="E89" s="91">
        <f>E84</f>
        <v>0</v>
      </c>
      <c r="F89" s="91">
        <f>F84</f>
        <v>0</v>
      </c>
      <c r="G89" s="100">
        <v>0</v>
      </c>
      <c r="H89" s="100">
        <v>0</v>
      </c>
    </row>
    <row r="92" spans="2:6" ht="15">
      <c r="B92" s="38" t="s">
        <v>94</v>
      </c>
      <c r="C92" s="39"/>
      <c r="F92" s="36">
        <v>3296.9</v>
      </c>
    </row>
    <row r="93" spans="2:3" ht="15">
      <c r="B93" s="38"/>
      <c r="C93" s="39"/>
    </row>
    <row r="94" spans="2:3" ht="15">
      <c r="B94" s="38" t="s">
        <v>85</v>
      </c>
      <c r="C94" s="39"/>
    </row>
    <row r="95" spans="2:3" ht="15">
      <c r="B95" s="38" t="s">
        <v>86</v>
      </c>
      <c r="C95" s="39"/>
    </row>
    <row r="96" spans="2:3" ht="15">
      <c r="B96" s="38"/>
      <c r="C96" s="39"/>
    </row>
    <row r="97" spans="2:3" ht="15">
      <c r="B97" s="38" t="s">
        <v>87</v>
      </c>
      <c r="C97" s="39"/>
    </row>
    <row r="98" spans="2:3" ht="15">
      <c r="B98" s="38" t="s">
        <v>88</v>
      </c>
      <c r="C98" s="39"/>
    </row>
    <row r="99" spans="2:3" ht="15">
      <c r="B99" s="38"/>
      <c r="C99" s="39"/>
    </row>
    <row r="100" spans="2:3" ht="15">
      <c r="B100" s="38" t="s">
        <v>89</v>
      </c>
      <c r="C100" s="39"/>
    </row>
    <row r="101" spans="2:3" ht="15">
      <c r="B101" s="38" t="s">
        <v>90</v>
      </c>
      <c r="C101" s="39"/>
    </row>
    <row r="102" spans="2:3" ht="15">
      <c r="B102" s="38"/>
      <c r="C102" s="39"/>
    </row>
    <row r="103" spans="2:3" ht="15">
      <c r="B103" s="38" t="s">
        <v>91</v>
      </c>
      <c r="C103" s="39"/>
    </row>
    <row r="104" spans="2:3" ht="15">
      <c r="B104" s="38" t="s">
        <v>92</v>
      </c>
      <c r="C104" s="39"/>
    </row>
    <row r="105" spans="2:3" ht="15">
      <c r="B105" s="38"/>
      <c r="C105" s="39"/>
    </row>
    <row r="106" spans="2:3" ht="15">
      <c r="B106" s="38"/>
      <c r="C106" s="39"/>
    </row>
    <row r="107" spans="2:8" ht="15">
      <c r="B107" s="38" t="s">
        <v>93</v>
      </c>
      <c r="C107" s="39"/>
      <c r="E107" s="43"/>
      <c r="F107" s="43">
        <f>F92+F27-F88</f>
        <v>1187.800000000001</v>
      </c>
      <c r="H107" s="43"/>
    </row>
    <row r="110" spans="2:3" ht="15">
      <c r="B110" s="38" t="s">
        <v>95</v>
      </c>
      <c r="C110" s="39"/>
    </row>
    <row r="111" spans="2:3" ht="15">
      <c r="B111" s="38" t="s">
        <v>96</v>
      </c>
      <c r="C111" s="39"/>
    </row>
    <row r="112" spans="2:3" ht="15">
      <c r="B112" s="38" t="s">
        <v>97</v>
      </c>
      <c r="C11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36" customWidth="1"/>
    <col min="2" max="2" width="35.00390625" style="36" customWidth="1"/>
    <col min="3" max="3" width="10.421875" style="37" hidden="1" customWidth="1"/>
    <col min="4" max="4" width="9.7109375" style="36" customWidth="1"/>
    <col min="5" max="5" width="9.8515625" style="36" customWidth="1"/>
    <col min="6" max="6" width="9.28125" style="36" customWidth="1"/>
    <col min="7" max="7" width="9.421875" style="36" customWidth="1"/>
    <col min="8" max="8" width="12.00390625" style="36" customWidth="1"/>
    <col min="9" max="9" width="12.57421875" style="36" customWidth="1"/>
    <col min="10" max="16384" width="9.140625" style="1" customWidth="1"/>
  </cols>
  <sheetData>
    <row r="1" spans="1:9" s="7" customFormat="1" ht="57" customHeight="1">
      <c r="A1" s="162" t="s">
        <v>390</v>
      </c>
      <c r="B1" s="162"/>
      <c r="C1" s="162"/>
      <c r="D1" s="162"/>
      <c r="E1" s="162"/>
      <c r="F1" s="162"/>
      <c r="G1" s="162"/>
      <c r="H1" s="162"/>
      <c r="I1" s="138"/>
    </row>
    <row r="2" spans="1:8" ht="12.75" customHeight="1">
      <c r="A2" s="149"/>
      <c r="B2" s="180" t="s">
        <v>3</v>
      </c>
      <c r="C2" s="101"/>
      <c r="D2" s="161" t="s">
        <v>4</v>
      </c>
      <c r="E2" s="164" t="s">
        <v>366</v>
      </c>
      <c r="F2" s="161" t="s">
        <v>5</v>
      </c>
      <c r="G2" s="161" t="s">
        <v>6</v>
      </c>
      <c r="H2" s="164" t="s">
        <v>367</v>
      </c>
    </row>
    <row r="3" spans="1:8" ht="23.25" customHeight="1">
      <c r="A3" s="150"/>
      <c r="B3" s="181"/>
      <c r="C3" s="102"/>
      <c r="D3" s="161"/>
      <c r="E3" s="165"/>
      <c r="F3" s="161"/>
      <c r="G3" s="161"/>
      <c r="H3" s="165"/>
    </row>
    <row r="4" spans="1:8" ht="15">
      <c r="A4" s="150"/>
      <c r="B4" s="146" t="s">
        <v>83</v>
      </c>
      <c r="C4" s="153"/>
      <c r="D4" s="148">
        <f>D5+D6+D7+D8+D9+D10+D11+D12+D13+D14+D15+D16+D17+D18+D19</f>
        <v>3131.2</v>
      </c>
      <c r="E4" s="148">
        <f>E5+E6+E7+E8+E9+E10+E11+E12+E13+E14+E15+E16+E17+E18+E19</f>
        <v>846</v>
      </c>
      <c r="F4" s="148">
        <f>F5+F6+F7+F8+F9+F10+F11+F12+F13+F14+F15+F16+F17+F18+F19</f>
        <v>1052.3</v>
      </c>
      <c r="G4" s="34">
        <f>F4/D4</f>
        <v>0.336069238630557</v>
      </c>
      <c r="H4" s="34">
        <f>F4/E4</f>
        <v>1.243853427895981</v>
      </c>
    </row>
    <row r="5" spans="1:8" ht="15">
      <c r="A5" s="150"/>
      <c r="B5" s="147" t="s">
        <v>7</v>
      </c>
      <c r="C5" s="154"/>
      <c r="D5" s="32">
        <v>110</v>
      </c>
      <c r="E5" s="32">
        <v>20</v>
      </c>
      <c r="F5" s="32">
        <v>28.8</v>
      </c>
      <c r="G5" s="34">
        <f aca="true" t="shared" si="0" ref="G5:G27">F5/D5</f>
        <v>0.26181818181818184</v>
      </c>
      <c r="H5" s="34">
        <f aca="true" t="shared" si="1" ref="H5:H27">F5/E5</f>
        <v>1.44</v>
      </c>
    </row>
    <row r="6" spans="1:8" ht="15">
      <c r="A6" s="150"/>
      <c r="B6" s="147" t="s">
        <v>302</v>
      </c>
      <c r="C6" s="154"/>
      <c r="D6" s="32">
        <v>941.2</v>
      </c>
      <c r="E6" s="32">
        <v>230</v>
      </c>
      <c r="F6" s="32">
        <v>356.1</v>
      </c>
      <c r="G6" s="34">
        <f t="shared" si="0"/>
        <v>0.37834679133021676</v>
      </c>
      <c r="H6" s="34">
        <f t="shared" si="1"/>
        <v>1.5482608695652176</v>
      </c>
    </row>
    <row r="7" spans="1:8" ht="15">
      <c r="A7" s="150"/>
      <c r="B7" s="147" t="s">
        <v>9</v>
      </c>
      <c r="C7" s="154"/>
      <c r="D7" s="32">
        <v>110</v>
      </c>
      <c r="E7" s="32">
        <v>20</v>
      </c>
      <c r="F7" s="32">
        <v>26</v>
      </c>
      <c r="G7" s="34">
        <f t="shared" si="0"/>
        <v>0.23636363636363636</v>
      </c>
      <c r="H7" s="34">
        <f t="shared" si="1"/>
        <v>1.3</v>
      </c>
    </row>
    <row r="8" spans="1:8" ht="15">
      <c r="A8" s="150"/>
      <c r="B8" s="147" t="s">
        <v>10</v>
      </c>
      <c r="C8" s="154"/>
      <c r="D8" s="32">
        <v>160</v>
      </c>
      <c r="E8" s="32">
        <v>10</v>
      </c>
      <c r="F8" s="32">
        <v>-6.4</v>
      </c>
      <c r="G8" s="34">
        <f t="shared" si="0"/>
        <v>-0.04</v>
      </c>
      <c r="H8" s="34">
        <f t="shared" si="1"/>
        <v>-0.64</v>
      </c>
    </row>
    <row r="9" spans="1:8" ht="15">
      <c r="A9" s="150"/>
      <c r="B9" s="147" t="s">
        <v>11</v>
      </c>
      <c r="C9" s="154"/>
      <c r="D9" s="32">
        <v>1800</v>
      </c>
      <c r="E9" s="32">
        <v>564</v>
      </c>
      <c r="F9" s="32">
        <v>638.7</v>
      </c>
      <c r="G9" s="34">
        <f t="shared" si="0"/>
        <v>0.35483333333333333</v>
      </c>
      <c r="H9" s="34">
        <f t="shared" si="1"/>
        <v>1.1324468085106383</v>
      </c>
    </row>
    <row r="10" spans="1:8" ht="15">
      <c r="A10" s="150"/>
      <c r="B10" s="147" t="s">
        <v>108</v>
      </c>
      <c r="C10" s="154"/>
      <c r="D10" s="32">
        <v>10</v>
      </c>
      <c r="E10" s="32">
        <v>2</v>
      </c>
      <c r="F10" s="32">
        <v>9.1</v>
      </c>
      <c r="G10" s="34">
        <f t="shared" si="0"/>
        <v>0.9099999999999999</v>
      </c>
      <c r="H10" s="34">
        <f t="shared" si="1"/>
        <v>4.55</v>
      </c>
    </row>
    <row r="11" spans="1:8" ht="15">
      <c r="A11" s="150"/>
      <c r="B11" s="147" t="s">
        <v>12</v>
      </c>
      <c r="C11" s="154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0"/>
      <c r="B12" s="147" t="s">
        <v>13</v>
      </c>
      <c r="C12" s="154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50"/>
      <c r="B13" s="147" t="s">
        <v>14</v>
      </c>
      <c r="C13" s="154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50"/>
      <c r="B14" s="147" t="s">
        <v>16</v>
      </c>
      <c r="C14" s="154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50"/>
      <c r="B16" s="147" t="s">
        <v>18</v>
      </c>
      <c r="C16" s="154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25.5">
      <c r="A17" s="150"/>
      <c r="B17" s="147" t="s">
        <v>365</v>
      </c>
      <c r="C17" s="154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50"/>
      <c r="B18" s="147" t="s">
        <v>122</v>
      </c>
      <c r="C18" s="154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50"/>
      <c r="B19" s="147" t="s">
        <v>23</v>
      </c>
      <c r="C19" s="154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50"/>
      <c r="B20" s="45" t="s">
        <v>82</v>
      </c>
      <c r="C20" s="50"/>
      <c r="D20" s="32">
        <f>D21+D22+D23+D24+D25</f>
        <v>1402.2</v>
      </c>
      <c r="E20" s="32">
        <f>E21+E22+E23+E24+E25</f>
        <v>350.6</v>
      </c>
      <c r="F20" s="32">
        <f>F21+F22+F23+F24+F25</f>
        <v>48.3</v>
      </c>
      <c r="G20" s="34">
        <f t="shared" si="0"/>
        <v>0.03444587077449721</v>
      </c>
      <c r="H20" s="34">
        <f t="shared" si="1"/>
        <v>0.13776383342840842</v>
      </c>
    </row>
    <row r="21" spans="1:8" ht="15">
      <c r="A21" s="150"/>
      <c r="B21" s="147" t="s">
        <v>25</v>
      </c>
      <c r="C21" s="154"/>
      <c r="D21" s="32">
        <v>1241.2</v>
      </c>
      <c r="E21" s="32">
        <v>310.3</v>
      </c>
      <c r="F21" s="32">
        <v>26.2</v>
      </c>
      <c r="G21" s="34">
        <f t="shared" si="0"/>
        <v>0.021108604576216564</v>
      </c>
      <c r="H21" s="34">
        <f t="shared" si="1"/>
        <v>0.08443441830486625</v>
      </c>
    </row>
    <row r="22" spans="1:8" ht="15">
      <c r="A22" s="150"/>
      <c r="B22" s="147" t="s">
        <v>68</v>
      </c>
      <c r="C22" s="154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50"/>
      <c r="B23" s="147" t="s">
        <v>103</v>
      </c>
      <c r="C23" s="154"/>
      <c r="D23" s="32">
        <v>161</v>
      </c>
      <c r="E23" s="32">
        <v>40.3</v>
      </c>
      <c r="F23" s="32">
        <v>22.1</v>
      </c>
      <c r="G23" s="34">
        <f t="shared" si="0"/>
        <v>0.13726708074534164</v>
      </c>
      <c r="H23" s="34">
        <f t="shared" si="1"/>
        <v>0.5483870967741936</v>
      </c>
    </row>
    <row r="24" spans="1:8" ht="25.5">
      <c r="A24" s="150"/>
      <c r="B24" s="147" t="s">
        <v>28</v>
      </c>
      <c r="C24" s="154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50"/>
      <c r="B25" s="80" t="s">
        <v>157</v>
      </c>
      <c r="C25" s="8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3"/>
      <c r="B26" s="98" t="s">
        <v>29</v>
      </c>
      <c r="C26" s="99"/>
      <c r="D26" s="148">
        <f>D4+D20</f>
        <v>4533.4</v>
      </c>
      <c r="E26" s="148">
        <f>E4+E20</f>
        <v>1196.6</v>
      </c>
      <c r="F26" s="148">
        <f>F4+F20</f>
        <v>1100.6</v>
      </c>
      <c r="G26" s="34">
        <f t="shared" si="0"/>
        <v>0.24277584153174217</v>
      </c>
      <c r="H26" s="34">
        <f t="shared" si="1"/>
        <v>0.9197726892863112</v>
      </c>
    </row>
    <row r="27" spans="1:8" ht="15">
      <c r="A27" s="150"/>
      <c r="B27" s="147" t="s">
        <v>109</v>
      </c>
      <c r="C27" s="154"/>
      <c r="D27" s="32">
        <f>D4</f>
        <v>3131.2</v>
      </c>
      <c r="E27" s="32">
        <f>E4</f>
        <v>846</v>
      </c>
      <c r="F27" s="32">
        <f>F4</f>
        <v>1052.3</v>
      </c>
      <c r="G27" s="34">
        <f t="shared" si="0"/>
        <v>0.336069238630557</v>
      </c>
      <c r="H27" s="34">
        <f t="shared" si="1"/>
        <v>1.243853427895981</v>
      </c>
    </row>
    <row r="28" spans="1:8" ht="12.75">
      <c r="A28" s="158"/>
      <c r="B28" s="174"/>
      <c r="C28" s="174"/>
      <c r="D28" s="174"/>
      <c r="E28" s="174"/>
      <c r="F28" s="174"/>
      <c r="G28" s="174"/>
      <c r="H28" s="175"/>
    </row>
    <row r="29" spans="1:8" ht="15" customHeight="1">
      <c r="A29" s="182" t="s">
        <v>161</v>
      </c>
      <c r="B29" s="180" t="s">
        <v>30</v>
      </c>
      <c r="C29" s="184" t="s">
        <v>200</v>
      </c>
      <c r="D29" s="161" t="s">
        <v>4</v>
      </c>
      <c r="E29" s="164" t="s">
        <v>366</v>
      </c>
      <c r="F29" s="164" t="s">
        <v>5</v>
      </c>
      <c r="G29" s="161" t="s">
        <v>6</v>
      </c>
      <c r="H29" s="164" t="s">
        <v>367</v>
      </c>
    </row>
    <row r="30" spans="1:8" ht="15" customHeight="1">
      <c r="A30" s="183"/>
      <c r="B30" s="181"/>
      <c r="C30" s="185"/>
      <c r="D30" s="161"/>
      <c r="E30" s="165"/>
      <c r="F30" s="165"/>
      <c r="G30" s="161"/>
      <c r="H30" s="165"/>
    </row>
    <row r="31" spans="1:8" ht="25.5">
      <c r="A31" s="50" t="s">
        <v>70</v>
      </c>
      <c r="B31" s="45" t="s">
        <v>31</v>
      </c>
      <c r="C31" s="50"/>
      <c r="D31" s="83">
        <f>D32+D33+D34+D35</f>
        <v>2214.9</v>
      </c>
      <c r="E31" s="83">
        <f>E32+E33+E34+E35</f>
        <v>590.1</v>
      </c>
      <c r="F31" s="83">
        <f>F32+F33+F34+F35</f>
        <v>427.3</v>
      </c>
      <c r="G31" s="100">
        <f>F31/D31</f>
        <v>0.1929206736195765</v>
      </c>
      <c r="H31" s="104">
        <f>F31/E31</f>
        <v>0.7241145568547703</v>
      </c>
    </row>
    <row r="32" spans="1:8" ht="12.75" hidden="1">
      <c r="A32" s="154" t="s">
        <v>71</v>
      </c>
      <c r="B32" s="147" t="s">
        <v>104</v>
      </c>
      <c r="C32" s="154"/>
      <c r="D32" s="32">
        <v>0</v>
      </c>
      <c r="E32" s="32">
        <v>0</v>
      </c>
      <c r="F32" s="32">
        <v>0</v>
      </c>
      <c r="G32" s="100" t="e">
        <f aca="true" t="shared" si="2" ref="G32:G62">F32/D32</f>
        <v>#DIV/0!</v>
      </c>
      <c r="H32" s="104" t="e">
        <f aca="true" t="shared" si="3" ref="H32:H62">F32/E32</f>
        <v>#DIV/0!</v>
      </c>
    </row>
    <row r="33" spans="1:8" ht="66.75" customHeight="1">
      <c r="A33" s="154" t="s">
        <v>73</v>
      </c>
      <c r="B33" s="147" t="s">
        <v>165</v>
      </c>
      <c r="C33" s="154" t="s">
        <v>73</v>
      </c>
      <c r="D33" s="32">
        <v>2200.5</v>
      </c>
      <c r="E33" s="32">
        <v>585.1</v>
      </c>
      <c r="F33" s="32">
        <v>427.3</v>
      </c>
      <c r="G33" s="100">
        <f t="shared" si="2"/>
        <v>0.19418314019541014</v>
      </c>
      <c r="H33" s="104">
        <f t="shared" si="3"/>
        <v>0.7303025123910443</v>
      </c>
    </row>
    <row r="34" spans="1:8" ht="12.75">
      <c r="A34" s="154" t="s">
        <v>75</v>
      </c>
      <c r="B34" s="147" t="s">
        <v>36</v>
      </c>
      <c r="C34" s="154"/>
      <c r="D34" s="32">
        <v>10</v>
      </c>
      <c r="E34" s="32">
        <v>5</v>
      </c>
      <c r="F34" s="32">
        <v>0</v>
      </c>
      <c r="G34" s="100">
        <f t="shared" si="2"/>
        <v>0</v>
      </c>
      <c r="H34" s="104">
        <f t="shared" si="3"/>
        <v>0</v>
      </c>
    </row>
    <row r="35" spans="1:8" ht="12.75">
      <c r="A35" s="154" t="s">
        <v>132</v>
      </c>
      <c r="B35" s="147" t="s">
        <v>125</v>
      </c>
      <c r="C35" s="154"/>
      <c r="D35" s="32">
        <f>D36</f>
        <v>4.4</v>
      </c>
      <c r="E35" s="32">
        <f>E36</f>
        <v>0</v>
      </c>
      <c r="F35" s="32">
        <f>F36</f>
        <v>0</v>
      </c>
      <c r="G35" s="100">
        <f t="shared" si="2"/>
        <v>0</v>
      </c>
      <c r="H35" s="104">
        <v>0</v>
      </c>
    </row>
    <row r="36" spans="1:9" s="16" customFormat="1" ht="25.5">
      <c r="A36" s="85"/>
      <c r="B36" s="58" t="s">
        <v>118</v>
      </c>
      <c r="C36" s="85" t="s">
        <v>218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4">
        <v>0</v>
      </c>
      <c r="I36" s="139"/>
    </row>
    <row r="37" spans="1:8" ht="12.75">
      <c r="A37" s="50" t="s">
        <v>112</v>
      </c>
      <c r="B37" s="45" t="s">
        <v>105</v>
      </c>
      <c r="C37" s="50"/>
      <c r="D37" s="32">
        <f>D38</f>
        <v>161</v>
      </c>
      <c r="E37" s="32">
        <f>E38</f>
        <v>144.9</v>
      </c>
      <c r="F37" s="32">
        <f>F38</f>
        <v>22.1</v>
      </c>
      <c r="G37" s="100">
        <f t="shared" si="2"/>
        <v>0.13726708074534164</v>
      </c>
      <c r="H37" s="104">
        <f t="shared" si="3"/>
        <v>0.15251897860593513</v>
      </c>
    </row>
    <row r="38" spans="1:8" ht="39.75" customHeight="1">
      <c r="A38" s="154" t="s">
        <v>113</v>
      </c>
      <c r="B38" s="147" t="s">
        <v>171</v>
      </c>
      <c r="C38" s="154" t="s">
        <v>274</v>
      </c>
      <c r="D38" s="32">
        <v>161</v>
      </c>
      <c r="E38" s="32">
        <v>144.9</v>
      </c>
      <c r="F38" s="32">
        <v>22.1</v>
      </c>
      <c r="G38" s="100">
        <f t="shared" si="2"/>
        <v>0.13726708074534164</v>
      </c>
      <c r="H38" s="104">
        <f t="shared" si="3"/>
        <v>0.15251897860593513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100" t="e">
        <f t="shared" si="2"/>
        <v>#DIV/0!</v>
      </c>
      <c r="H39" s="104" t="e">
        <f t="shared" si="3"/>
        <v>#DIV/0!</v>
      </c>
    </row>
    <row r="40" spans="1:8" ht="12.75" hidden="1">
      <c r="A40" s="154" t="s">
        <v>114</v>
      </c>
      <c r="B40" s="147" t="s">
        <v>107</v>
      </c>
      <c r="C40" s="154"/>
      <c r="D40" s="32">
        <f t="shared" si="4"/>
        <v>0</v>
      </c>
      <c r="E40" s="32">
        <f t="shared" si="4"/>
        <v>0</v>
      </c>
      <c r="F40" s="32">
        <f t="shared" si="4"/>
        <v>0</v>
      </c>
      <c r="G40" s="100" t="e">
        <f t="shared" si="2"/>
        <v>#DIV/0!</v>
      </c>
      <c r="H40" s="104" t="e">
        <f t="shared" si="3"/>
        <v>#DIV/0!</v>
      </c>
    </row>
    <row r="41" spans="1:9" s="16" customFormat="1" ht="51" hidden="1">
      <c r="A41" s="85"/>
      <c r="B41" s="58" t="s">
        <v>201</v>
      </c>
      <c r="C41" s="85" t="s">
        <v>202</v>
      </c>
      <c r="D41" s="86">
        <v>0</v>
      </c>
      <c r="E41" s="86">
        <v>0</v>
      </c>
      <c r="F41" s="86">
        <v>0</v>
      </c>
      <c r="G41" s="100" t="e">
        <f t="shared" si="2"/>
        <v>#DIV/0!</v>
      </c>
      <c r="H41" s="104" t="e">
        <f t="shared" si="3"/>
        <v>#DIV/0!</v>
      </c>
      <c r="I41" s="139"/>
    </row>
    <row r="42" spans="1:9" s="11" customFormat="1" ht="12.75">
      <c r="A42" s="50" t="s">
        <v>77</v>
      </c>
      <c r="B42" s="45" t="s">
        <v>41</v>
      </c>
      <c r="C42" s="50"/>
      <c r="D42" s="83">
        <f aca="true" t="shared" si="5" ref="D42:F43">D43</f>
        <v>5</v>
      </c>
      <c r="E42" s="83">
        <f t="shared" si="5"/>
        <v>5</v>
      </c>
      <c r="F42" s="83">
        <f t="shared" si="5"/>
        <v>0</v>
      </c>
      <c r="G42" s="100">
        <f t="shared" si="2"/>
        <v>0</v>
      </c>
      <c r="H42" s="104">
        <f t="shared" si="3"/>
        <v>0</v>
      </c>
      <c r="I42" s="140"/>
    </row>
    <row r="43" spans="1:8" ht="25.5">
      <c r="A43" s="151" t="s">
        <v>78</v>
      </c>
      <c r="B43" s="68" t="s">
        <v>127</v>
      </c>
      <c r="C43" s="154"/>
      <c r="D43" s="32">
        <f t="shared" si="5"/>
        <v>5</v>
      </c>
      <c r="E43" s="32">
        <f t="shared" si="5"/>
        <v>5</v>
      </c>
      <c r="F43" s="32">
        <f t="shared" si="5"/>
        <v>0</v>
      </c>
      <c r="G43" s="100">
        <f t="shared" si="2"/>
        <v>0</v>
      </c>
      <c r="H43" s="104">
        <f t="shared" si="3"/>
        <v>0</v>
      </c>
    </row>
    <row r="44" spans="1:9" s="16" customFormat="1" ht="25.5">
      <c r="A44" s="85"/>
      <c r="B44" s="61" t="s">
        <v>127</v>
      </c>
      <c r="C44" s="85" t="s">
        <v>308</v>
      </c>
      <c r="D44" s="86">
        <v>5</v>
      </c>
      <c r="E44" s="86">
        <v>5</v>
      </c>
      <c r="F44" s="86">
        <v>0</v>
      </c>
      <c r="G44" s="100">
        <f t="shared" si="2"/>
        <v>0</v>
      </c>
      <c r="H44" s="104">
        <f t="shared" si="3"/>
        <v>0</v>
      </c>
      <c r="I44" s="139"/>
    </row>
    <row r="45" spans="1:8" ht="25.5">
      <c r="A45" s="53" t="s">
        <v>79</v>
      </c>
      <c r="B45" s="45" t="s">
        <v>42</v>
      </c>
      <c r="C45" s="50"/>
      <c r="D45" s="83">
        <f>D46</f>
        <v>245</v>
      </c>
      <c r="E45" s="83">
        <f>E46</f>
        <v>90</v>
      </c>
      <c r="F45" s="83">
        <f>F46</f>
        <v>39.9</v>
      </c>
      <c r="G45" s="100">
        <f t="shared" si="2"/>
        <v>0.16285714285714284</v>
      </c>
      <c r="H45" s="104">
        <f t="shared" si="3"/>
        <v>0.4433333333333333</v>
      </c>
    </row>
    <row r="46" spans="1:8" ht="12.75">
      <c r="A46" s="50" t="s">
        <v>45</v>
      </c>
      <c r="B46" s="45" t="s">
        <v>46</v>
      </c>
      <c r="C46" s="50"/>
      <c r="D46" s="83">
        <f>D47+D48+D50+D49</f>
        <v>245</v>
      </c>
      <c r="E46" s="83">
        <f>E47+E48+E50+E49</f>
        <v>90</v>
      </c>
      <c r="F46" s="83">
        <f>F47+F48+F50+F49</f>
        <v>39.9</v>
      </c>
      <c r="G46" s="100">
        <f t="shared" si="2"/>
        <v>0.16285714285714284</v>
      </c>
      <c r="H46" s="104">
        <f t="shared" si="3"/>
        <v>0.4433333333333333</v>
      </c>
    </row>
    <row r="47" spans="1:8" ht="12.75">
      <c r="A47" s="154"/>
      <c r="B47" s="147" t="s">
        <v>100</v>
      </c>
      <c r="C47" s="154" t="s">
        <v>263</v>
      </c>
      <c r="D47" s="32">
        <v>170</v>
      </c>
      <c r="E47" s="32">
        <v>60</v>
      </c>
      <c r="F47" s="32">
        <v>39.9</v>
      </c>
      <c r="G47" s="100">
        <f t="shared" si="2"/>
        <v>0.23470588235294118</v>
      </c>
      <c r="H47" s="104">
        <f t="shared" si="3"/>
        <v>0.6649999999999999</v>
      </c>
    </row>
    <row r="48" spans="1:9" s="16" customFormat="1" ht="20.25" customHeight="1">
      <c r="A48" s="85"/>
      <c r="B48" s="147" t="s">
        <v>268</v>
      </c>
      <c r="C48" s="85" t="s">
        <v>264</v>
      </c>
      <c r="D48" s="86">
        <v>15</v>
      </c>
      <c r="E48" s="86">
        <v>0</v>
      </c>
      <c r="F48" s="86">
        <v>0</v>
      </c>
      <c r="G48" s="100">
        <f t="shared" si="2"/>
        <v>0</v>
      </c>
      <c r="H48" s="104">
        <v>0</v>
      </c>
      <c r="I48" s="139"/>
    </row>
    <row r="49" spans="1:9" s="16" customFormat="1" ht="20.25" customHeight="1">
      <c r="A49" s="85"/>
      <c r="B49" s="147" t="s">
        <v>382</v>
      </c>
      <c r="C49" s="85" t="s">
        <v>381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4">
        <v>0</v>
      </c>
      <c r="I49" s="139"/>
    </row>
    <row r="50" spans="1:9" s="16" customFormat="1" ht="20.25" customHeight="1">
      <c r="A50" s="85"/>
      <c r="B50" s="147" t="s">
        <v>183</v>
      </c>
      <c r="C50" s="85" t="s">
        <v>269</v>
      </c>
      <c r="D50" s="86">
        <v>50</v>
      </c>
      <c r="E50" s="86">
        <v>30</v>
      </c>
      <c r="F50" s="86">
        <v>0</v>
      </c>
      <c r="G50" s="100">
        <f t="shared" si="2"/>
        <v>0</v>
      </c>
      <c r="H50" s="104">
        <f t="shared" si="3"/>
        <v>0</v>
      </c>
      <c r="I50" s="139"/>
    </row>
    <row r="51" spans="1:8" ht="28.5" customHeight="1">
      <c r="A51" s="62" t="s">
        <v>130</v>
      </c>
      <c r="B51" s="152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0.3</v>
      </c>
      <c r="G51" s="100">
        <f t="shared" si="2"/>
        <v>0.3</v>
      </c>
      <c r="H51" s="104">
        <f t="shared" si="3"/>
        <v>0.3</v>
      </c>
    </row>
    <row r="52" spans="1:8" ht="42.75" customHeight="1">
      <c r="A52" s="151" t="s">
        <v>124</v>
      </c>
      <c r="B52" s="68" t="s">
        <v>131</v>
      </c>
      <c r="C52" s="151"/>
      <c r="D52" s="32">
        <f t="shared" si="6"/>
        <v>1</v>
      </c>
      <c r="E52" s="32">
        <f t="shared" si="6"/>
        <v>1</v>
      </c>
      <c r="F52" s="32">
        <f t="shared" si="6"/>
        <v>0.3</v>
      </c>
      <c r="G52" s="100">
        <f t="shared" si="2"/>
        <v>0.3</v>
      </c>
      <c r="H52" s="104">
        <f t="shared" si="3"/>
        <v>0.3</v>
      </c>
    </row>
    <row r="53" spans="1:9" s="16" customFormat="1" ht="42" customHeight="1">
      <c r="A53" s="85"/>
      <c r="B53" s="58" t="s">
        <v>203</v>
      </c>
      <c r="C53" s="85" t="s">
        <v>270</v>
      </c>
      <c r="D53" s="86">
        <v>1</v>
      </c>
      <c r="E53" s="86">
        <v>1</v>
      </c>
      <c r="F53" s="86">
        <v>0.3</v>
      </c>
      <c r="G53" s="100">
        <f t="shared" si="2"/>
        <v>0.3</v>
      </c>
      <c r="H53" s="104">
        <f t="shared" si="3"/>
        <v>0.3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100" t="e">
        <f t="shared" si="2"/>
        <v>#DIV/0!</v>
      </c>
      <c r="H54" s="104">
        <v>0</v>
      </c>
    </row>
    <row r="55" spans="1:8" ht="14.25" customHeight="1" hidden="1">
      <c r="A55" s="154" t="s">
        <v>52</v>
      </c>
      <c r="B55" s="147" t="s">
        <v>53</v>
      </c>
      <c r="C55" s="154"/>
      <c r="D55" s="32">
        <f t="shared" si="7"/>
        <v>0</v>
      </c>
      <c r="E55" s="32">
        <f t="shared" si="7"/>
        <v>0</v>
      </c>
      <c r="F55" s="32">
        <f t="shared" si="7"/>
        <v>0</v>
      </c>
      <c r="G55" s="100" t="e">
        <f t="shared" si="2"/>
        <v>#DIV/0!</v>
      </c>
      <c r="H55" s="104">
        <v>0</v>
      </c>
    </row>
    <row r="56" spans="1:9" s="16" customFormat="1" ht="39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100" t="e">
        <f t="shared" si="2"/>
        <v>#DIV/0!</v>
      </c>
      <c r="H56" s="104">
        <v>0</v>
      </c>
      <c r="I56" s="139"/>
    </row>
    <row r="57" spans="1:8" ht="17.25" customHeight="1">
      <c r="A57" s="50">
        <v>1000</v>
      </c>
      <c r="B57" s="45" t="s">
        <v>62</v>
      </c>
      <c r="C57" s="50"/>
      <c r="D57" s="83">
        <f>D58</f>
        <v>36</v>
      </c>
      <c r="E57" s="83">
        <f>E58</f>
        <v>12</v>
      </c>
      <c r="F57" s="83">
        <f>F58</f>
        <v>12</v>
      </c>
      <c r="G57" s="100">
        <f t="shared" si="2"/>
        <v>0.3333333333333333</v>
      </c>
      <c r="H57" s="104">
        <f t="shared" si="3"/>
        <v>1</v>
      </c>
    </row>
    <row r="58" spans="1:8" ht="16.5" customHeight="1">
      <c r="A58" s="154">
        <v>1001</v>
      </c>
      <c r="B58" s="147" t="s">
        <v>186</v>
      </c>
      <c r="C58" s="154" t="s">
        <v>273</v>
      </c>
      <c r="D58" s="32">
        <v>36</v>
      </c>
      <c r="E58" s="32">
        <v>12</v>
      </c>
      <c r="F58" s="32">
        <v>12</v>
      </c>
      <c r="G58" s="100">
        <f t="shared" si="2"/>
        <v>0.3333333333333333</v>
      </c>
      <c r="H58" s="104">
        <f t="shared" si="3"/>
        <v>1</v>
      </c>
    </row>
    <row r="59" spans="1:8" ht="30.75" customHeight="1">
      <c r="A59" s="50"/>
      <c r="B59" s="45" t="s">
        <v>101</v>
      </c>
      <c r="C59" s="50"/>
      <c r="D59" s="32">
        <f>D60</f>
        <v>1920.9</v>
      </c>
      <c r="E59" s="32">
        <f>E60</f>
        <v>818.2</v>
      </c>
      <c r="F59" s="32">
        <f>F60</f>
        <v>450</v>
      </c>
      <c r="G59" s="100">
        <f t="shared" si="2"/>
        <v>0.2342651881930345</v>
      </c>
      <c r="H59" s="104">
        <f t="shared" si="3"/>
        <v>0.5499877780493766</v>
      </c>
    </row>
    <row r="60" spans="1:9" s="16" customFormat="1" ht="25.5">
      <c r="A60" s="85"/>
      <c r="B60" s="58" t="s">
        <v>102</v>
      </c>
      <c r="C60" s="85" t="s">
        <v>204</v>
      </c>
      <c r="D60" s="86">
        <v>1920.9</v>
      </c>
      <c r="E60" s="86">
        <v>818.2</v>
      </c>
      <c r="F60" s="86">
        <v>450</v>
      </c>
      <c r="G60" s="100">
        <f t="shared" si="2"/>
        <v>0.2342651881930345</v>
      </c>
      <c r="H60" s="104">
        <f t="shared" si="3"/>
        <v>0.5499877780493766</v>
      </c>
      <c r="I60" s="139"/>
    </row>
    <row r="61" spans="1:8" ht="15.75">
      <c r="A61" s="50"/>
      <c r="B61" s="69" t="s">
        <v>69</v>
      </c>
      <c r="C61" s="87"/>
      <c r="D61" s="88">
        <f>D31+D37+D39+D42+D45++D51+D54+D57+D59</f>
        <v>4583.8</v>
      </c>
      <c r="E61" s="88">
        <f>E31+E37+E39+E42+E45++E51+E54+E57+E59</f>
        <v>1661.2</v>
      </c>
      <c r="F61" s="88">
        <f>F31+F37+F39+F42+F45++F51+F54+F57+F59</f>
        <v>951.6</v>
      </c>
      <c r="G61" s="100">
        <f t="shared" si="2"/>
        <v>0.20760068065796936</v>
      </c>
      <c r="H61" s="104">
        <f t="shared" si="3"/>
        <v>0.5728389116301469</v>
      </c>
    </row>
    <row r="62" spans="1:8" ht="15.75" customHeight="1">
      <c r="A62" s="155"/>
      <c r="B62" s="147" t="s">
        <v>84</v>
      </c>
      <c r="C62" s="154"/>
      <c r="D62" s="90">
        <f>D59</f>
        <v>1920.9</v>
      </c>
      <c r="E62" s="90">
        <f>E59</f>
        <v>818.2</v>
      </c>
      <c r="F62" s="90">
        <f>F59</f>
        <v>450</v>
      </c>
      <c r="G62" s="100">
        <f t="shared" si="2"/>
        <v>0.2342651881930345</v>
      </c>
      <c r="H62" s="104">
        <f t="shared" si="3"/>
        <v>0.5499877780493766</v>
      </c>
    </row>
    <row r="63" ht="12.75">
      <c r="A63" s="37"/>
    </row>
    <row r="64" spans="1:6" ht="15">
      <c r="A64" s="37"/>
      <c r="B64" s="38" t="s">
        <v>94</v>
      </c>
      <c r="C64" s="39"/>
      <c r="F64" s="36">
        <v>199.8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spans="1:3" ht="15">
      <c r="A77" s="37"/>
      <c r="B77" s="38"/>
      <c r="C77" s="39"/>
    </row>
    <row r="78" spans="1:3" ht="15">
      <c r="A78" s="37"/>
      <c r="B78" s="38"/>
      <c r="C78" s="39"/>
    </row>
    <row r="79" spans="1:8" ht="15">
      <c r="A79" s="37"/>
      <c r="B79" s="38" t="s">
        <v>93</v>
      </c>
      <c r="C79" s="39"/>
      <c r="F79" s="43">
        <f>F64+F26-F61</f>
        <v>348.79999999999984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48">
      <selection activeCell="H48" sqref="A1:H1638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9.71093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9" width="9.140625" style="36" customWidth="1"/>
    <col min="10" max="16384" width="9.140625" style="1" customWidth="1"/>
  </cols>
  <sheetData>
    <row r="1" spans="1:9" s="5" customFormat="1" ht="66.75" customHeight="1">
      <c r="A1" s="162" t="s">
        <v>391</v>
      </c>
      <c r="B1" s="162"/>
      <c r="C1" s="162"/>
      <c r="D1" s="162"/>
      <c r="E1" s="162"/>
      <c r="F1" s="162"/>
      <c r="G1" s="162"/>
      <c r="H1" s="162"/>
      <c r="I1" s="141"/>
    </row>
    <row r="2" spans="1:8" ht="12.75" customHeight="1">
      <c r="A2" s="40"/>
      <c r="B2" s="168" t="s">
        <v>3</v>
      </c>
      <c r="C2" s="41"/>
      <c r="D2" s="161" t="s">
        <v>4</v>
      </c>
      <c r="E2" s="164" t="s">
        <v>366</v>
      </c>
      <c r="F2" s="161" t="s">
        <v>5</v>
      </c>
      <c r="G2" s="161" t="s">
        <v>6</v>
      </c>
      <c r="H2" s="164" t="s">
        <v>367</v>
      </c>
    </row>
    <row r="3" spans="1:8" ht="21.75" customHeight="1">
      <c r="A3" s="150"/>
      <c r="B3" s="168"/>
      <c r="C3" s="41"/>
      <c r="D3" s="161"/>
      <c r="E3" s="165"/>
      <c r="F3" s="161"/>
      <c r="G3" s="161"/>
      <c r="H3" s="165"/>
    </row>
    <row r="4" spans="1:8" ht="15">
      <c r="A4" s="150"/>
      <c r="B4" s="146" t="s">
        <v>83</v>
      </c>
      <c r="C4" s="153"/>
      <c r="D4" s="148">
        <f>D5+D6+D7+D8+D9+D10+D11+D12+D13+D14+D15+D16+D17+D18+D19+D20</f>
        <v>3173.5</v>
      </c>
      <c r="E4" s="148">
        <f>E5+E6+E7+E8+E9+E10+E11+E12+E13+E14+E15+E16+E17+E18+E19+E20</f>
        <v>546</v>
      </c>
      <c r="F4" s="148">
        <f>F5+F6+F7+F8+F9+F10+F11+F12+F13+F14+F15+F16+F17+F18+F19+F20</f>
        <v>762.6999999999999</v>
      </c>
      <c r="G4" s="34">
        <f aca="true" t="shared" si="0" ref="G4:G10">F4/D4</f>
        <v>0.2403340160705845</v>
      </c>
      <c r="H4" s="34">
        <f>F4/E4</f>
        <v>1.3968864468864468</v>
      </c>
    </row>
    <row r="5" spans="1:8" ht="15">
      <c r="A5" s="150"/>
      <c r="B5" s="147" t="s">
        <v>7</v>
      </c>
      <c r="C5" s="154"/>
      <c r="D5" s="32">
        <v>120</v>
      </c>
      <c r="E5" s="32">
        <v>20</v>
      </c>
      <c r="F5" s="32">
        <v>28.8</v>
      </c>
      <c r="G5" s="34">
        <f t="shared" si="0"/>
        <v>0.24000000000000002</v>
      </c>
      <c r="H5" s="34">
        <f aca="true" t="shared" si="1" ref="H5:H28">F5/E5</f>
        <v>1.44</v>
      </c>
    </row>
    <row r="6" spans="1:8" ht="15">
      <c r="A6" s="150"/>
      <c r="B6" s="147" t="s">
        <v>302</v>
      </c>
      <c r="C6" s="154"/>
      <c r="D6" s="32">
        <v>1003.5</v>
      </c>
      <c r="E6" s="32">
        <v>250</v>
      </c>
      <c r="F6" s="32">
        <v>378.7</v>
      </c>
      <c r="G6" s="34">
        <f t="shared" si="0"/>
        <v>0.37737917289486794</v>
      </c>
      <c r="H6" s="34">
        <f t="shared" si="1"/>
        <v>1.5148</v>
      </c>
    </row>
    <row r="7" spans="1:8" ht="15">
      <c r="A7" s="150"/>
      <c r="B7" s="147" t="s">
        <v>9</v>
      </c>
      <c r="C7" s="154"/>
      <c r="D7" s="32">
        <v>470</v>
      </c>
      <c r="E7" s="32">
        <v>100</v>
      </c>
      <c r="F7" s="32">
        <v>72.4</v>
      </c>
      <c r="G7" s="34">
        <f t="shared" si="0"/>
        <v>0.15404255319148938</v>
      </c>
      <c r="H7" s="34">
        <f t="shared" si="1"/>
        <v>0.7240000000000001</v>
      </c>
    </row>
    <row r="8" spans="1:8" ht="15">
      <c r="A8" s="150"/>
      <c r="B8" s="147" t="s">
        <v>10</v>
      </c>
      <c r="C8" s="154"/>
      <c r="D8" s="32">
        <v>170</v>
      </c>
      <c r="E8" s="32">
        <v>10</v>
      </c>
      <c r="F8" s="32">
        <v>4.3</v>
      </c>
      <c r="G8" s="34">
        <f t="shared" si="0"/>
        <v>0.02529411764705882</v>
      </c>
      <c r="H8" s="34">
        <f t="shared" si="1"/>
        <v>0.43</v>
      </c>
    </row>
    <row r="9" spans="1:8" ht="15">
      <c r="A9" s="150"/>
      <c r="B9" s="147" t="s">
        <v>11</v>
      </c>
      <c r="C9" s="154"/>
      <c r="D9" s="32">
        <v>1400</v>
      </c>
      <c r="E9" s="32">
        <v>164</v>
      </c>
      <c r="F9" s="32">
        <v>256.9</v>
      </c>
      <c r="G9" s="34">
        <f t="shared" si="0"/>
        <v>0.1835</v>
      </c>
      <c r="H9" s="34">
        <f t="shared" si="1"/>
        <v>1.5664634146341463</v>
      </c>
    </row>
    <row r="10" spans="1:8" ht="15">
      <c r="A10" s="150"/>
      <c r="B10" s="147" t="s">
        <v>108</v>
      </c>
      <c r="C10" s="154"/>
      <c r="D10" s="32">
        <v>10</v>
      </c>
      <c r="E10" s="32">
        <v>2</v>
      </c>
      <c r="F10" s="32">
        <v>10.1</v>
      </c>
      <c r="G10" s="34">
        <f t="shared" si="0"/>
        <v>1.01</v>
      </c>
      <c r="H10" s="34">
        <f t="shared" si="1"/>
        <v>5.05</v>
      </c>
    </row>
    <row r="11" spans="1:8" ht="15">
      <c r="A11" s="150"/>
      <c r="B11" s="147" t="s">
        <v>12</v>
      </c>
      <c r="C11" s="154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0"/>
      <c r="B12" s="147" t="s">
        <v>13</v>
      </c>
      <c r="C12" s="154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50"/>
      <c r="B13" s="147" t="s">
        <v>14</v>
      </c>
      <c r="C13" s="154"/>
      <c r="D13" s="32">
        <v>0</v>
      </c>
      <c r="E13" s="32">
        <v>0</v>
      </c>
      <c r="F13" s="32">
        <v>7.5</v>
      </c>
      <c r="G13" s="34">
        <v>0</v>
      </c>
      <c r="H13" s="34">
        <v>0</v>
      </c>
    </row>
    <row r="14" spans="1:8" ht="15">
      <c r="A14" s="150"/>
      <c r="B14" s="147" t="s">
        <v>16</v>
      </c>
      <c r="C14" s="154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50"/>
      <c r="B16" s="147" t="s">
        <v>18</v>
      </c>
      <c r="C16" s="154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50"/>
      <c r="B17" s="147" t="s">
        <v>119</v>
      </c>
      <c r="C17" s="154"/>
      <c r="D17" s="32">
        <v>0</v>
      </c>
      <c r="E17" s="32">
        <v>0</v>
      </c>
      <c r="F17" s="32">
        <v>4</v>
      </c>
      <c r="G17" s="34">
        <v>0</v>
      </c>
      <c r="H17" s="34">
        <v>0</v>
      </c>
    </row>
    <row r="18" spans="1:8" ht="15">
      <c r="A18" s="150"/>
      <c r="B18" s="147" t="s">
        <v>365</v>
      </c>
      <c r="C18" s="154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50"/>
      <c r="B19" s="147" t="s">
        <v>122</v>
      </c>
      <c r="C19" s="154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50"/>
      <c r="B20" s="147" t="s">
        <v>23</v>
      </c>
      <c r="C20" s="154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50"/>
      <c r="B21" s="45" t="s">
        <v>24</v>
      </c>
      <c r="C21" s="50"/>
      <c r="D21" s="32">
        <f>D22+D23+D24+D25+D26</f>
        <v>1854.5</v>
      </c>
      <c r="E21" s="32">
        <f>E22+E23+E24+E25+E26</f>
        <v>463.6</v>
      </c>
      <c r="F21" s="32">
        <f>F22+F23+F24+F25+F26</f>
        <v>47.3</v>
      </c>
      <c r="G21" s="34">
        <f>F21/D21</f>
        <v>0.025505527096252357</v>
      </c>
      <c r="H21" s="34">
        <f t="shared" si="1"/>
        <v>0.10202761000862812</v>
      </c>
    </row>
    <row r="22" spans="1:8" ht="15">
      <c r="A22" s="150"/>
      <c r="B22" s="147" t="s">
        <v>25</v>
      </c>
      <c r="C22" s="154"/>
      <c r="D22" s="32">
        <v>100.6</v>
      </c>
      <c r="E22" s="32">
        <v>25.2</v>
      </c>
      <c r="F22" s="32">
        <v>25.2</v>
      </c>
      <c r="G22" s="34">
        <f>F22/D22</f>
        <v>0.25049701789264417</v>
      </c>
      <c r="H22" s="34">
        <f t="shared" si="1"/>
        <v>1</v>
      </c>
    </row>
    <row r="23" spans="1:8" ht="15">
      <c r="A23" s="150"/>
      <c r="B23" s="147" t="s">
        <v>103</v>
      </c>
      <c r="C23" s="154"/>
      <c r="D23" s="32">
        <v>161</v>
      </c>
      <c r="E23" s="32">
        <v>40.2</v>
      </c>
      <c r="F23" s="32">
        <v>22.1</v>
      </c>
      <c r="G23" s="34">
        <f>F23/D23</f>
        <v>0.13726708074534164</v>
      </c>
      <c r="H23" s="34">
        <f t="shared" si="1"/>
        <v>0.5497512437810945</v>
      </c>
    </row>
    <row r="24" spans="1:8" ht="15">
      <c r="A24" s="150"/>
      <c r="B24" s="147" t="s">
        <v>68</v>
      </c>
      <c r="C24" s="154"/>
      <c r="D24" s="32">
        <v>1592.9</v>
      </c>
      <c r="E24" s="32">
        <v>398.2</v>
      </c>
      <c r="F24" s="32">
        <v>0</v>
      </c>
      <c r="G24" s="34">
        <v>0</v>
      </c>
      <c r="H24" s="34">
        <f t="shared" si="1"/>
        <v>0</v>
      </c>
    </row>
    <row r="25" spans="1:8" ht="25.5">
      <c r="A25" s="150"/>
      <c r="B25" s="147" t="s">
        <v>28</v>
      </c>
      <c r="C25" s="154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50"/>
      <c r="B26" s="80" t="s">
        <v>157</v>
      </c>
      <c r="C26" s="81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50"/>
      <c r="B27" s="98" t="s">
        <v>29</v>
      </c>
      <c r="C27" s="99"/>
      <c r="D27" s="148">
        <f>D4+D21</f>
        <v>5028</v>
      </c>
      <c r="E27" s="148">
        <f>E4+E21</f>
        <v>1009.6</v>
      </c>
      <c r="F27" s="148">
        <f>F4+F21</f>
        <v>809.9999999999999</v>
      </c>
      <c r="G27" s="34">
        <f>F27/D27</f>
        <v>0.1610978520286396</v>
      </c>
      <c r="H27" s="34">
        <f t="shared" si="1"/>
        <v>0.8022979397781298</v>
      </c>
    </row>
    <row r="28" spans="1:8" ht="15">
      <c r="A28" s="150"/>
      <c r="B28" s="147" t="s">
        <v>109</v>
      </c>
      <c r="C28" s="154"/>
      <c r="D28" s="32">
        <f>D4</f>
        <v>3173.5</v>
      </c>
      <c r="E28" s="32">
        <f>E4</f>
        <v>546</v>
      </c>
      <c r="F28" s="32">
        <f>F4</f>
        <v>762.6999999999999</v>
      </c>
      <c r="G28" s="34">
        <f>F28/D28</f>
        <v>0.2403340160705845</v>
      </c>
      <c r="H28" s="34">
        <f t="shared" si="1"/>
        <v>1.3968864468864468</v>
      </c>
    </row>
    <row r="29" spans="1:8" ht="12.75">
      <c r="A29" s="158"/>
      <c r="B29" s="174"/>
      <c r="C29" s="174"/>
      <c r="D29" s="174"/>
      <c r="E29" s="174"/>
      <c r="F29" s="174"/>
      <c r="G29" s="174"/>
      <c r="H29" s="175"/>
    </row>
    <row r="30" spans="1:8" ht="15" customHeight="1">
      <c r="A30" s="186" t="s">
        <v>161</v>
      </c>
      <c r="B30" s="168" t="s">
        <v>30</v>
      </c>
      <c r="C30" s="156" t="s">
        <v>200</v>
      </c>
      <c r="D30" s="161" t="s">
        <v>4</v>
      </c>
      <c r="E30" s="164" t="s">
        <v>366</v>
      </c>
      <c r="F30" s="164" t="s">
        <v>5</v>
      </c>
      <c r="G30" s="161" t="s">
        <v>6</v>
      </c>
      <c r="H30" s="164" t="s">
        <v>367</v>
      </c>
    </row>
    <row r="31" spans="1:8" ht="15" customHeight="1">
      <c r="A31" s="186"/>
      <c r="B31" s="168"/>
      <c r="C31" s="157"/>
      <c r="D31" s="161"/>
      <c r="E31" s="165"/>
      <c r="F31" s="165"/>
      <c r="G31" s="161"/>
      <c r="H31" s="165"/>
    </row>
    <row r="32" spans="1:8" ht="20.25" customHeight="1">
      <c r="A32" s="50" t="s">
        <v>70</v>
      </c>
      <c r="B32" s="45" t="s">
        <v>31</v>
      </c>
      <c r="C32" s="50"/>
      <c r="D32" s="83">
        <f>D33+D34+D35</f>
        <v>2451.9</v>
      </c>
      <c r="E32" s="83">
        <f>E33+E34+E35</f>
        <v>655.6</v>
      </c>
      <c r="F32" s="83">
        <f>F33+F34+F35</f>
        <v>528.2</v>
      </c>
      <c r="G32" s="100">
        <f>F32/D32</f>
        <v>0.21542477262531098</v>
      </c>
      <c r="H32" s="100">
        <f>F32/E32</f>
        <v>0.8056741915802319</v>
      </c>
    </row>
    <row r="33" spans="1:8" ht="66" customHeight="1">
      <c r="A33" s="154" t="s">
        <v>73</v>
      </c>
      <c r="B33" s="147" t="s">
        <v>165</v>
      </c>
      <c r="C33" s="154" t="s">
        <v>73</v>
      </c>
      <c r="D33" s="32">
        <v>2437.5</v>
      </c>
      <c r="E33" s="32">
        <v>650.6</v>
      </c>
      <c r="F33" s="32">
        <v>528.2</v>
      </c>
      <c r="G33" s="100">
        <f aca="true" t="shared" si="2" ref="G33:G61">F33/D33</f>
        <v>0.21669743589743592</v>
      </c>
      <c r="H33" s="100">
        <f aca="true" t="shared" si="3" ref="H33:H61">F33/E33</f>
        <v>0.8118659698739625</v>
      </c>
    </row>
    <row r="34" spans="1:8" ht="12.75">
      <c r="A34" s="154" t="s">
        <v>75</v>
      </c>
      <c r="B34" s="147" t="s">
        <v>36</v>
      </c>
      <c r="C34" s="154" t="s">
        <v>75</v>
      </c>
      <c r="D34" s="32">
        <v>10</v>
      </c>
      <c r="E34" s="32">
        <v>5</v>
      </c>
      <c r="F34" s="32">
        <v>0</v>
      </c>
      <c r="G34" s="100">
        <f t="shared" si="2"/>
        <v>0</v>
      </c>
      <c r="H34" s="100">
        <f t="shared" si="3"/>
        <v>0</v>
      </c>
    </row>
    <row r="35" spans="1:8" ht="17.25" customHeight="1">
      <c r="A35" s="154" t="s">
        <v>132</v>
      </c>
      <c r="B35" s="147" t="s">
        <v>129</v>
      </c>
      <c r="C35" s="154"/>
      <c r="D35" s="32">
        <f>D36+D37</f>
        <v>4.4</v>
      </c>
      <c r="E35" s="32">
        <f>E36+E37</f>
        <v>0</v>
      </c>
      <c r="F35" s="32">
        <f>F36+F37</f>
        <v>0</v>
      </c>
      <c r="G35" s="100">
        <f t="shared" si="2"/>
        <v>0</v>
      </c>
      <c r="H35" s="100">
        <v>0</v>
      </c>
    </row>
    <row r="36" spans="1:9" s="16" customFormat="1" ht="25.5">
      <c r="A36" s="85"/>
      <c r="B36" s="58" t="s">
        <v>118</v>
      </c>
      <c r="C36" s="85" t="s">
        <v>218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0">
        <v>0</v>
      </c>
      <c r="I36" s="139"/>
    </row>
    <row r="37" spans="1:9" s="16" customFormat="1" ht="29.25" customHeight="1" hidden="1">
      <c r="A37" s="85"/>
      <c r="B37" s="58" t="s">
        <v>281</v>
      </c>
      <c r="C37" s="85" t="s">
        <v>280</v>
      </c>
      <c r="D37" s="86">
        <v>0</v>
      </c>
      <c r="E37" s="86">
        <v>0</v>
      </c>
      <c r="F37" s="86">
        <v>0</v>
      </c>
      <c r="G37" s="100" t="e">
        <f t="shared" si="2"/>
        <v>#DIV/0!</v>
      </c>
      <c r="H37" s="100">
        <v>0</v>
      </c>
      <c r="I37" s="139"/>
    </row>
    <row r="38" spans="1:8" ht="17.25" customHeight="1">
      <c r="A38" s="50" t="s">
        <v>112</v>
      </c>
      <c r="B38" s="45" t="s">
        <v>105</v>
      </c>
      <c r="C38" s="50"/>
      <c r="D38" s="83">
        <f>D39</f>
        <v>161</v>
      </c>
      <c r="E38" s="83">
        <f>E39</f>
        <v>144.9</v>
      </c>
      <c r="F38" s="83">
        <f>F39</f>
        <v>22.1</v>
      </c>
      <c r="G38" s="100">
        <f t="shared" si="2"/>
        <v>0.13726708074534164</v>
      </c>
      <c r="H38" s="100">
        <f t="shared" si="3"/>
        <v>0.15251897860593513</v>
      </c>
    </row>
    <row r="39" spans="1:8" ht="38.25">
      <c r="A39" s="154" t="s">
        <v>113</v>
      </c>
      <c r="B39" s="147" t="s">
        <v>171</v>
      </c>
      <c r="C39" s="154" t="s">
        <v>274</v>
      </c>
      <c r="D39" s="32">
        <v>161</v>
      </c>
      <c r="E39" s="32">
        <v>144.9</v>
      </c>
      <c r="F39" s="32">
        <v>22.1</v>
      </c>
      <c r="G39" s="100">
        <f t="shared" si="2"/>
        <v>0.13726708074534164</v>
      </c>
      <c r="H39" s="100">
        <f t="shared" si="3"/>
        <v>0.15251897860593513</v>
      </c>
    </row>
    <row r="40" spans="1:9" ht="25.5" hidden="1">
      <c r="A40" s="50" t="s">
        <v>76</v>
      </c>
      <c r="B40" s="45" t="s">
        <v>39</v>
      </c>
      <c r="C40" s="50"/>
      <c r="D40" s="83">
        <f>D41</f>
        <v>0</v>
      </c>
      <c r="E40" s="83">
        <f>E41</f>
        <v>0</v>
      </c>
      <c r="F40" s="83">
        <f>F41</f>
        <v>0</v>
      </c>
      <c r="G40" s="100" t="e">
        <f t="shared" si="2"/>
        <v>#DIV/0!</v>
      </c>
      <c r="H40" s="100" t="e">
        <f t="shared" si="3"/>
        <v>#DIV/0!</v>
      </c>
      <c r="I40" s="140"/>
    </row>
    <row r="41" spans="1:8" ht="12.75" hidden="1">
      <c r="A41" s="154" t="s">
        <v>114</v>
      </c>
      <c r="B41" s="147" t="s">
        <v>107</v>
      </c>
      <c r="C41" s="154"/>
      <c r="D41" s="32">
        <f>D42</f>
        <v>0</v>
      </c>
      <c r="E41" s="32">
        <f>E42</f>
        <v>0</v>
      </c>
      <c r="F41" s="32">
        <v>0</v>
      </c>
      <c r="G41" s="100" t="e">
        <f t="shared" si="2"/>
        <v>#DIV/0!</v>
      </c>
      <c r="H41" s="100" t="e">
        <f t="shared" si="3"/>
        <v>#DIV/0!</v>
      </c>
    </row>
    <row r="42" spans="1:9" s="16" customFormat="1" ht="54.75" customHeight="1" hidden="1">
      <c r="A42" s="85"/>
      <c r="B42" s="58" t="s">
        <v>276</v>
      </c>
      <c r="C42" s="85" t="s">
        <v>275</v>
      </c>
      <c r="D42" s="86">
        <v>0</v>
      </c>
      <c r="E42" s="86">
        <v>0</v>
      </c>
      <c r="F42" s="86">
        <v>0</v>
      </c>
      <c r="G42" s="100" t="e">
        <f t="shared" si="2"/>
        <v>#DIV/0!</v>
      </c>
      <c r="H42" s="100" t="e">
        <f t="shared" si="3"/>
        <v>#DIV/0!</v>
      </c>
      <c r="I42" s="139"/>
    </row>
    <row r="43" spans="1:9" s="16" customFormat="1" ht="21.75" customHeight="1" hidden="1">
      <c r="A43" s="50" t="s">
        <v>77</v>
      </c>
      <c r="B43" s="45" t="s">
        <v>41</v>
      </c>
      <c r="C43" s="50"/>
      <c r="D43" s="83">
        <f aca="true" t="shared" si="4" ref="D43:F44">D44</f>
        <v>0</v>
      </c>
      <c r="E43" s="83">
        <f t="shared" si="4"/>
        <v>0</v>
      </c>
      <c r="F43" s="83">
        <f t="shared" si="4"/>
        <v>0</v>
      </c>
      <c r="G43" s="100" t="e">
        <f t="shared" si="2"/>
        <v>#DIV/0!</v>
      </c>
      <c r="H43" s="100" t="e">
        <f t="shared" si="3"/>
        <v>#DIV/0!</v>
      </c>
      <c r="I43" s="139"/>
    </row>
    <row r="44" spans="1:9" s="16" customFormat="1" ht="33" customHeight="1" hidden="1">
      <c r="A44" s="151" t="s">
        <v>78</v>
      </c>
      <c r="B44" s="68" t="s">
        <v>127</v>
      </c>
      <c r="C44" s="154"/>
      <c r="D44" s="32">
        <f t="shared" si="4"/>
        <v>0</v>
      </c>
      <c r="E44" s="32">
        <f t="shared" si="4"/>
        <v>0</v>
      </c>
      <c r="F44" s="32">
        <f t="shared" si="4"/>
        <v>0</v>
      </c>
      <c r="G44" s="100" t="e">
        <f t="shared" si="2"/>
        <v>#DIV/0!</v>
      </c>
      <c r="H44" s="100" t="e">
        <f t="shared" si="3"/>
        <v>#DIV/0!</v>
      </c>
      <c r="I44" s="139"/>
    </row>
    <row r="45" spans="1:9" s="16" customFormat="1" ht="32.25" customHeight="1" hidden="1">
      <c r="A45" s="85"/>
      <c r="B45" s="61" t="s">
        <v>127</v>
      </c>
      <c r="C45" s="85" t="s">
        <v>287</v>
      </c>
      <c r="D45" s="86">
        <f>0</f>
        <v>0</v>
      </c>
      <c r="E45" s="86">
        <f>0</f>
        <v>0</v>
      </c>
      <c r="F45" s="86">
        <f>0</f>
        <v>0</v>
      </c>
      <c r="G45" s="100" t="e">
        <f t="shared" si="2"/>
        <v>#DIV/0!</v>
      </c>
      <c r="H45" s="100" t="e">
        <f t="shared" si="3"/>
        <v>#DIV/0!</v>
      </c>
      <c r="I45" s="139"/>
    </row>
    <row r="46" spans="1:8" ht="25.5">
      <c r="A46" s="50" t="s">
        <v>79</v>
      </c>
      <c r="B46" s="45" t="s">
        <v>42</v>
      </c>
      <c r="C46" s="50"/>
      <c r="D46" s="83">
        <f>D47</f>
        <v>375</v>
      </c>
      <c r="E46" s="83">
        <f>E47</f>
        <v>117.5</v>
      </c>
      <c r="F46" s="83">
        <f>F47</f>
        <v>87.5</v>
      </c>
      <c r="G46" s="100">
        <f t="shared" si="2"/>
        <v>0.23333333333333334</v>
      </c>
      <c r="H46" s="100">
        <f t="shared" si="3"/>
        <v>0.7446808510638298</v>
      </c>
    </row>
    <row r="47" spans="1:8" ht="12.75">
      <c r="A47" s="154" t="s">
        <v>45</v>
      </c>
      <c r="B47" s="147" t="s">
        <v>46</v>
      </c>
      <c r="C47" s="154"/>
      <c r="D47" s="32">
        <f>D48+D49+D51+D50</f>
        <v>375</v>
      </c>
      <c r="E47" s="32">
        <f>E48+E49+E51+E50</f>
        <v>117.5</v>
      </c>
      <c r="F47" s="32">
        <f>F48+F49+F51+F50</f>
        <v>87.5</v>
      </c>
      <c r="G47" s="100">
        <f t="shared" si="2"/>
        <v>0.23333333333333334</v>
      </c>
      <c r="H47" s="100">
        <f t="shared" si="3"/>
        <v>0.7446808510638298</v>
      </c>
    </row>
    <row r="48" spans="1:9" s="16" customFormat="1" ht="12.75">
      <c r="A48" s="85"/>
      <c r="B48" s="58" t="s">
        <v>181</v>
      </c>
      <c r="C48" s="85" t="s">
        <v>263</v>
      </c>
      <c r="D48" s="86">
        <v>300</v>
      </c>
      <c r="E48" s="86">
        <v>87.5</v>
      </c>
      <c r="F48" s="86">
        <v>87.5</v>
      </c>
      <c r="G48" s="100">
        <f t="shared" si="2"/>
        <v>0.2916666666666667</v>
      </c>
      <c r="H48" s="100">
        <f t="shared" si="3"/>
        <v>1</v>
      </c>
      <c r="I48" s="139"/>
    </row>
    <row r="49" spans="1:9" s="16" customFormat="1" ht="18" customHeight="1">
      <c r="A49" s="85"/>
      <c r="B49" s="58" t="s">
        <v>268</v>
      </c>
      <c r="C49" s="85" t="s">
        <v>264</v>
      </c>
      <c r="D49" s="86">
        <v>15</v>
      </c>
      <c r="E49" s="86">
        <v>0</v>
      </c>
      <c r="F49" s="86">
        <v>0</v>
      </c>
      <c r="G49" s="100">
        <f t="shared" si="2"/>
        <v>0</v>
      </c>
      <c r="H49" s="100">
        <v>0</v>
      </c>
      <c r="I49" s="139"/>
    </row>
    <row r="50" spans="1:9" s="16" customFormat="1" ht="18" customHeight="1">
      <c r="A50" s="85"/>
      <c r="B50" s="58" t="s">
        <v>382</v>
      </c>
      <c r="C50" s="85" t="s">
        <v>381</v>
      </c>
      <c r="D50" s="86">
        <v>10</v>
      </c>
      <c r="E50" s="86">
        <v>0</v>
      </c>
      <c r="F50" s="86">
        <v>0</v>
      </c>
      <c r="G50" s="100">
        <f t="shared" si="2"/>
        <v>0</v>
      </c>
      <c r="H50" s="100">
        <v>0</v>
      </c>
      <c r="I50" s="139"/>
    </row>
    <row r="51" spans="1:9" s="16" customFormat="1" ht="18" customHeight="1">
      <c r="A51" s="85"/>
      <c r="B51" s="58" t="s">
        <v>183</v>
      </c>
      <c r="C51" s="85" t="s">
        <v>269</v>
      </c>
      <c r="D51" s="86">
        <v>50</v>
      </c>
      <c r="E51" s="86">
        <v>30</v>
      </c>
      <c r="F51" s="86">
        <v>0</v>
      </c>
      <c r="G51" s="100">
        <f t="shared" si="2"/>
        <v>0</v>
      </c>
      <c r="H51" s="100">
        <f t="shared" si="3"/>
        <v>0</v>
      </c>
      <c r="I51" s="139"/>
    </row>
    <row r="52" spans="1:8" ht="29.25" customHeight="1">
      <c r="A52" s="62" t="s">
        <v>130</v>
      </c>
      <c r="B52" s="152" t="s">
        <v>128</v>
      </c>
      <c r="C52" s="62"/>
      <c r="D52" s="51">
        <f>D54</f>
        <v>1</v>
      </c>
      <c r="E52" s="51">
        <f>E54</f>
        <v>1</v>
      </c>
      <c r="F52" s="51">
        <f>F54</f>
        <v>0.3</v>
      </c>
      <c r="G52" s="100">
        <f t="shared" si="2"/>
        <v>0.3</v>
      </c>
      <c r="H52" s="100">
        <f t="shared" si="3"/>
        <v>0.3</v>
      </c>
    </row>
    <row r="53" spans="1:8" ht="29.25" customHeight="1">
      <c r="A53" s="151" t="s">
        <v>124</v>
      </c>
      <c r="B53" s="68" t="s">
        <v>131</v>
      </c>
      <c r="C53" s="151"/>
      <c r="D53" s="32">
        <f>D54</f>
        <v>1</v>
      </c>
      <c r="E53" s="32">
        <f>E54</f>
        <v>1</v>
      </c>
      <c r="F53" s="32">
        <f>F54</f>
        <v>0.3</v>
      </c>
      <c r="G53" s="100">
        <f t="shared" si="2"/>
        <v>0.3</v>
      </c>
      <c r="H53" s="100">
        <f t="shared" si="3"/>
        <v>0.3</v>
      </c>
    </row>
    <row r="54" spans="1:9" s="16" customFormat="1" ht="31.5" customHeight="1">
      <c r="A54" s="85"/>
      <c r="B54" s="58" t="s">
        <v>277</v>
      </c>
      <c r="C54" s="85" t="s">
        <v>270</v>
      </c>
      <c r="D54" s="86">
        <v>1</v>
      </c>
      <c r="E54" s="86">
        <f>1</f>
        <v>1</v>
      </c>
      <c r="F54" s="86">
        <v>0.3</v>
      </c>
      <c r="G54" s="100">
        <f t="shared" si="2"/>
        <v>0.3</v>
      </c>
      <c r="H54" s="100">
        <f t="shared" si="3"/>
        <v>0.3</v>
      </c>
      <c r="I54" s="139"/>
    </row>
    <row r="55" spans="1:8" ht="17.25" customHeight="1" hidden="1">
      <c r="A55" s="50" t="s">
        <v>47</v>
      </c>
      <c r="B55" s="45" t="s">
        <v>48</v>
      </c>
      <c r="C55" s="50"/>
      <c r="D55" s="83">
        <f aca="true" t="shared" si="5" ref="D55:F56">D56</f>
        <v>0</v>
      </c>
      <c r="E55" s="83">
        <f t="shared" si="5"/>
        <v>0</v>
      </c>
      <c r="F55" s="83">
        <f t="shared" si="5"/>
        <v>0</v>
      </c>
      <c r="G55" s="100" t="e">
        <f t="shared" si="2"/>
        <v>#DIV/0!</v>
      </c>
      <c r="H55" s="100" t="e">
        <f t="shared" si="3"/>
        <v>#DIV/0!</v>
      </c>
    </row>
    <row r="56" spans="1:8" ht="12.75" hidden="1">
      <c r="A56" s="154" t="s">
        <v>52</v>
      </c>
      <c r="B56" s="147" t="s">
        <v>53</v>
      </c>
      <c r="C56" s="154"/>
      <c r="D56" s="32">
        <f t="shared" si="5"/>
        <v>0</v>
      </c>
      <c r="E56" s="32">
        <f t="shared" si="5"/>
        <v>0</v>
      </c>
      <c r="F56" s="32">
        <f t="shared" si="5"/>
        <v>0</v>
      </c>
      <c r="G56" s="100" t="e">
        <f t="shared" si="2"/>
        <v>#DIV/0!</v>
      </c>
      <c r="H56" s="100" t="e">
        <f t="shared" si="3"/>
        <v>#DIV/0!</v>
      </c>
    </row>
    <row r="57" spans="1:9" s="16" customFormat="1" ht="27" customHeight="1" hidden="1">
      <c r="A57" s="85"/>
      <c r="B57" s="58" t="s">
        <v>271</v>
      </c>
      <c r="C57" s="85" t="s">
        <v>272</v>
      </c>
      <c r="D57" s="86">
        <v>0</v>
      </c>
      <c r="E57" s="86">
        <v>0</v>
      </c>
      <c r="F57" s="86">
        <v>0</v>
      </c>
      <c r="G57" s="100" t="e">
        <f t="shared" si="2"/>
        <v>#DIV/0!</v>
      </c>
      <c r="H57" s="100" t="e">
        <f t="shared" si="3"/>
        <v>#DIV/0!</v>
      </c>
      <c r="I57" s="139"/>
    </row>
    <row r="58" spans="1:8" ht="23.25" customHeight="1">
      <c r="A58" s="50"/>
      <c r="B58" s="45" t="s">
        <v>101</v>
      </c>
      <c r="C58" s="50"/>
      <c r="D58" s="32">
        <f>D59</f>
        <v>3092.8</v>
      </c>
      <c r="E58" s="32">
        <f>E59</f>
        <v>1563.6</v>
      </c>
      <c r="F58" s="32">
        <f>F59</f>
        <v>1000</v>
      </c>
      <c r="G58" s="100">
        <f t="shared" si="2"/>
        <v>0.3233316088980859</v>
      </c>
      <c r="H58" s="100">
        <f t="shared" si="3"/>
        <v>0.6395497569710924</v>
      </c>
    </row>
    <row r="59" spans="1:9" s="16" customFormat="1" ht="25.5">
      <c r="A59" s="85"/>
      <c r="B59" s="58" t="s">
        <v>102</v>
      </c>
      <c r="C59" s="85" t="s">
        <v>204</v>
      </c>
      <c r="D59" s="86">
        <v>3092.8</v>
      </c>
      <c r="E59" s="86">
        <v>1563.6</v>
      </c>
      <c r="F59" s="86">
        <v>1000</v>
      </c>
      <c r="G59" s="100">
        <f t="shared" si="2"/>
        <v>0.3233316088980859</v>
      </c>
      <c r="H59" s="100">
        <f t="shared" si="3"/>
        <v>0.6395497569710924</v>
      </c>
      <c r="I59" s="139"/>
    </row>
    <row r="60" spans="1:8" ht="24.75" customHeight="1">
      <c r="A60" s="154"/>
      <c r="B60" s="69" t="s">
        <v>69</v>
      </c>
      <c r="C60" s="87"/>
      <c r="D60" s="88">
        <f>D32+D38+D40+D43+D46+D52+D55+D58</f>
        <v>6081.700000000001</v>
      </c>
      <c r="E60" s="88">
        <f>E32+E38+E40+E43+E46+E52+E55+E58</f>
        <v>2482.6</v>
      </c>
      <c r="F60" s="88">
        <f>F32+F38+F40+F43+F46+F52+F55+F58</f>
        <v>1638.1</v>
      </c>
      <c r="G60" s="100">
        <f t="shared" si="2"/>
        <v>0.2693490306986533</v>
      </c>
      <c r="H60" s="100">
        <f t="shared" si="3"/>
        <v>0.6598324337388222</v>
      </c>
    </row>
    <row r="61" spans="1:8" ht="15">
      <c r="A61" s="89"/>
      <c r="B61" s="147" t="s">
        <v>84</v>
      </c>
      <c r="C61" s="154"/>
      <c r="D61" s="90">
        <f>D58</f>
        <v>3092.8</v>
      </c>
      <c r="E61" s="90">
        <f>E58</f>
        <v>1563.6</v>
      </c>
      <c r="F61" s="90">
        <f>F58</f>
        <v>1000</v>
      </c>
      <c r="G61" s="100">
        <f t="shared" si="2"/>
        <v>0.3233316088980859</v>
      </c>
      <c r="H61" s="100">
        <f t="shared" si="3"/>
        <v>0.6395497569710924</v>
      </c>
    </row>
    <row r="62" ht="15">
      <c r="A62" s="39"/>
    </row>
    <row r="63" ht="12.75">
      <c r="A63" s="37"/>
    </row>
    <row r="64" spans="1:6" ht="15">
      <c r="A64" s="37"/>
      <c r="B64" s="38" t="s">
        <v>94</v>
      </c>
      <c r="C64" s="39"/>
      <c r="F64" s="36">
        <v>1191.1</v>
      </c>
    </row>
    <row r="65" spans="1:3" ht="15">
      <c r="A65" s="37"/>
      <c r="B65" s="38"/>
      <c r="C65" s="39"/>
    </row>
    <row r="66" spans="1:6" ht="15">
      <c r="A66" s="37"/>
      <c r="B66" s="38" t="s">
        <v>85</v>
      </c>
      <c r="C66" s="39"/>
      <c r="F66" s="43"/>
    </row>
    <row r="67" spans="1:3" ht="15">
      <c r="A67" s="37"/>
      <c r="B67" s="38" t="s">
        <v>86</v>
      </c>
      <c r="C67" s="39"/>
    </row>
    <row r="68" spans="2:3" ht="15">
      <c r="B68" s="38"/>
      <c r="C68" s="39"/>
    </row>
    <row r="69" spans="2:3" ht="15">
      <c r="B69" s="38" t="s">
        <v>87</v>
      </c>
      <c r="C69" s="39"/>
    </row>
    <row r="70" spans="2:3" ht="15">
      <c r="B70" s="38" t="s">
        <v>88</v>
      </c>
      <c r="C70" s="39"/>
    </row>
    <row r="71" spans="2:3" ht="15">
      <c r="B71" s="38"/>
      <c r="C71" s="39"/>
    </row>
    <row r="72" spans="2:3" ht="15">
      <c r="B72" s="38" t="s">
        <v>89</v>
      </c>
      <c r="C72" s="39"/>
    </row>
    <row r="73" spans="2:3" ht="15">
      <c r="B73" s="38" t="s">
        <v>90</v>
      </c>
      <c r="C73" s="39"/>
    </row>
    <row r="74" spans="2:3" ht="15">
      <c r="B74" s="38"/>
      <c r="C74" s="39"/>
    </row>
    <row r="75" spans="2:3" ht="15">
      <c r="B75" s="38" t="s">
        <v>91</v>
      </c>
      <c r="C75" s="39"/>
    </row>
    <row r="76" spans="2:3" ht="15">
      <c r="B76" s="38" t="s">
        <v>92</v>
      </c>
      <c r="C76" s="39"/>
    </row>
    <row r="77" spans="2:3" ht="15">
      <c r="B77" s="38"/>
      <c r="C77" s="39"/>
    </row>
    <row r="78" spans="2:3" ht="15">
      <c r="B78" s="38"/>
      <c r="C78" s="39"/>
    </row>
    <row r="79" spans="2:8" ht="15">
      <c r="B79" s="38" t="s">
        <v>93</v>
      </c>
      <c r="C79" s="39"/>
      <c r="F79" s="43">
        <f>F64+F27-F60</f>
        <v>363</v>
      </c>
      <c r="H79" s="43"/>
    </row>
    <row r="82" spans="2:3" ht="15">
      <c r="B82" s="38" t="s">
        <v>95</v>
      </c>
      <c r="C82" s="39"/>
    </row>
    <row r="83" spans="2:3" ht="15">
      <c r="B83" s="38" t="s">
        <v>96</v>
      </c>
      <c r="C83" s="39"/>
    </row>
    <row r="84" spans="2:3" ht="15">
      <c r="B84" s="38" t="s">
        <v>97</v>
      </c>
      <c r="C84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9.421875" style="37" hidden="1" customWidth="1"/>
    <col min="4" max="4" width="10.00390625" style="36" customWidth="1"/>
    <col min="5" max="5" width="11.8515625" style="36" customWidth="1"/>
    <col min="6" max="6" width="10.57421875" style="36" customWidth="1"/>
    <col min="7" max="7" width="7.7109375" style="36" customWidth="1"/>
    <col min="8" max="8" width="10.28125" style="36" customWidth="1"/>
    <col min="9" max="16384" width="9.140625" style="1" customWidth="1"/>
  </cols>
  <sheetData>
    <row r="1" spans="1:8" s="5" customFormat="1" ht="58.5" customHeight="1">
      <c r="A1" s="162" t="s">
        <v>392</v>
      </c>
      <c r="B1" s="162"/>
      <c r="C1" s="162"/>
      <c r="D1" s="162"/>
      <c r="E1" s="162"/>
      <c r="F1" s="162"/>
      <c r="G1" s="162"/>
      <c r="H1" s="162"/>
    </row>
    <row r="2" spans="1:8" ht="12.75" customHeight="1">
      <c r="A2" s="40"/>
      <c r="B2" s="168" t="s">
        <v>3</v>
      </c>
      <c r="C2" s="41"/>
      <c r="D2" s="161" t="s">
        <v>4</v>
      </c>
      <c r="E2" s="164" t="s">
        <v>366</v>
      </c>
      <c r="F2" s="161" t="s">
        <v>5</v>
      </c>
      <c r="G2" s="187" t="s">
        <v>149</v>
      </c>
      <c r="H2" s="164" t="s">
        <v>367</v>
      </c>
    </row>
    <row r="3" spans="1:8" ht="31.5" customHeight="1">
      <c r="A3" s="150"/>
      <c r="B3" s="168"/>
      <c r="C3" s="41"/>
      <c r="D3" s="161"/>
      <c r="E3" s="165"/>
      <c r="F3" s="161"/>
      <c r="G3" s="188"/>
      <c r="H3" s="165"/>
    </row>
    <row r="4" spans="1:8" ht="30">
      <c r="A4" s="150"/>
      <c r="B4" s="146" t="s">
        <v>83</v>
      </c>
      <c r="C4" s="153"/>
      <c r="D4" s="148">
        <f>D5+D6+D7+D8+D9+D10+D11+D12+D13+D14+D15+D16+D17+D18+D19</f>
        <v>2060.1</v>
      </c>
      <c r="E4" s="148">
        <f>E5+E6+E7+E8+E9+E10+E11+E12+E13+E14+E15+E16+E17+E18+E19</f>
        <v>232</v>
      </c>
      <c r="F4" s="148">
        <f>F5+F6+F7+F8+F9+F10+F11+F12+F13+F14+F15+F16+F17+F18+F19</f>
        <v>601.5999999999999</v>
      </c>
      <c r="G4" s="35">
        <f>F4/D4</f>
        <v>0.29202465899713603</v>
      </c>
      <c r="H4" s="35">
        <f>F4/E4</f>
        <v>2.5931034482758615</v>
      </c>
    </row>
    <row r="5" spans="1:8" ht="15">
      <c r="A5" s="150"/>
      <c r="B5" s="147" t="s">
        <v>7</v>
      </c>
      <c r="C5" s="154"/>
      <c r="D5" s="32">
        <v>220</v>
      </c>
      <c r="E5" s="32">
        <v>20</v>
      </c>
      <c r="F5" s="32">
        <v>47.1</v>
      </c>
      <c r="G5" s="35">
        <f aca="true" t="shared" si="0" ref="G5:G27">F5/D5</f>
        <v>0.2140909090909091</v>
      </c>
      <c r="H5" s="35">
        <f aca="true" t="shared" si="1" ref="H5:H27">F5/E5</f>
        <v>2.355</v>
      </c>
    </row>
    <row r="6" spans="1:8" ht="15">
      <c r="A6" s="150"/>
      <c r="B6" s="147" t="s">
        <v>302</v>
      </c>
      <c r="C6" s="154"/>
      <c r="D6" s="32">
        <v>400.1</v>
      </c>
      <c r="E6" s="32">
        <v>100</v>
      </c>
      <c r="F6" s="32">
        <v>150.7</v>
      </c>
      <c r="G6" s="35">
        <f t="shared" si="0"/>
        <v>0.3766558360409897</v>
      </c>
      <c r="H6" s="35">
        <f t="shared" si="1"/>
        <v>1.507</v>
      </c>
    </row>
    <row r="7" spans="1:8" ht="15">
      <c r="A7" s="150"/>
      <c r="B7" s="147" t="s">
        <v>9</v>
      </c>
      <c r="C7" s="154"/>
      <c r="D7" s="32">
        <v>10</v>
      </c>
      <c r="E7" s="32">
        <v>0</v>
      </c>
      <c r="F7" s="32">
        <v>33.1</v>
      </c>
      <c r="G7" s="35">
        <f t="shared" si="0"/>
        <v>3.31</v>
      </c>
      <c r="H7" s="35">
        <v>0</v>
      </c>
    </row>
    <row r="8" spans="1:8" ht="15">
      <c r="A8" s="150"/>
      <c r="B8" s="147" t="s">
        <v>10</v>
      </c>
      <c r="C8" s="154"/>
      <c r="D8" s="32">
        <v>120</v>
      </c>
      <c r="E8" s="32">
        <v>10</v>
      </c>
      <c r="F8" s="32">
        <v>9.7</v>
      </c>
      <c r="G8" s="35">
        <f t="shared" si="0"/>
        <v>0.08083333333333333</v>
      </c>
      <c r="H8" s="35">
        <f t="shared" si="1"/>
        <v>0.97</v>
      </c>
    </row>
    <row r="9" spans="1:8" ht="15">
      <c r="A9" s="150"/>
      <c r="B9" s="147" t="s">
        <v>11</v>
      </c>
      <c r="C9" s="154"/>
      <c r="D9" s="32">
        <v>1300</v>
      </c>
      <c r="E9" s="32">
        <v>100</v>
      </c>
      <c r="F9" s="32">
        <v>354</v>
      </c>
      <c r="G9" s="35">
        <f t="shared" si="0"/>
        <v>0.2723076923076923</v>
      </c>
      <c r="H9" s="35">
        <f t="shared" si="1"/>
        <v>3.54</v>
      </c>
    </row>
    <row r="10" spans="1:8" ht="15">
      <c r="A10" s="150"/>
      <c r="B10" s="147" t="s">
        <v>108</v>
      </c>
      <c r="C10" s="154"/>
      <c r="D10" s="32">
        <v>10</v>
      </c>
      <c r="E10" s="32">
        <v>2</v>
      </c>
      <c r="F10" s="32">
        <v>7</v>
      </c>
      <c r="G10" s="35">
        <f t="shared" si="0"/>
        <v>0.7</v>
      </c>
      <c r="H10" s="35">
        <f t="shared" si="1"/>
        <v>3.5</v>
      </c>
    </row>
    <row r="11" spans="1:8" ht="25.5">
      <c r="A11" s="150"/>
      <c r="B11" s="147" t="s">
        <v>12</v>
      </c>
      <c r="C11" s="154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50"/>
      <c r="B12" s="147" t="s">
        <v>13</v>
      </c>
      <c r="C12" s="154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50"/>
      <c r="B13" s="147" t="s">
        <v>14</v>
      </c>
      <c r="C13" s="154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50"/>
      <c r="B14" s="147" t="s">
        <v>16</v>
      </c>
      <c r="C14" s="154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50"/>
      <c r="B16" s="147" t="s">
        <v>18</v>
      </c>
      <c r="C16" s="154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50"/>
      <c r="B17" s="147" t="s">
        <v>354</v>
      </c>
      <c r="C17" s="154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50"/>
      <c r="B18" s="147" t="s">
        <v>122</v>
      </c>
      <c r="C18" s="154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50"/>
      <c r="B19" s="147" t="s">
        <v>23</v>
      </c>
      <c r="C19" s="154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50"/>
      <c r="B20" s="45" t="s">
        <v>82</v>
      </c>
      <c r="C20" s="50"/>
      <c r="D20" s="32">
        <f>D21+D22+D23+D24+D25</f>
        <v>821.2</v>
      </c>
      <c r="E20" s="32">
        <f>E21+E22+E23+E24+E25</f>
        <v>205.39999999999998</v>
      </c>
      <c r="F20" s="32">
        <f>F21+F22+F23+F24+F25</f>
        <v>46.8</v>
      </c>
      <c r="G20" s="35">
        <f t="shared" si="0"/>
        <v>0.05698977106673161</v>
      </c>
      <c r="H20" s="35">
        <f t="shared" si="1"/>
        <v>0.2278481012658228</v>
      </c>
    </row>
    <row r="21" spans="1:8" ht="15">
      <c r="A21" s="150"/>
      <c r="B21" s="147" t="s">
        <v>25</v>
      </c>
      <c r="C21" s="154"/>
      <c r="D21" s="32">
        <v>206.1</v>
      </c>
      <c r="E21" s="32">
        <v>51.5</v>
      </c>
      <c r="F21" s="154" t="s">
        <v>401</v>
      </c>
      <c r="G21" s="35">
        <f t="shared" si="0"/>
        <v>0.10625909752547306</v>
      </c>
      <c r="H21" s="35">
        <f t="shared" si="1"/>
        <v>0.42524271844660194</v>
      </c>
    </row>
    <row r="22" spans="1:8" ht="15">
      <c r="A22" s="150"/>
      <c r="B22" s="147" t="s">
        <v>103</v>
      </c>
      <c r="C22" s="154"/>
      <c r="D22" s="32">
        <v>161</v>
      </c>
      <c r="E22" s="32">
        <v>40.3</v>
      </c>
      <c r="F22" s="32">
        <v>24.9</v>
      </c>
      <c r="G22" s="35">
        <f t="shared" si="0"/>
        <v>0.1546583850931677</v>
      </c>
      <c r="H22" s="35">
        <f t="shared" si="1"/>
        <v>0.6178660049627792</v>
      </c>
    </row>
    <row r="23" spans="1:8" ht="15">
      <c r="A23" s="150"/>
      <c r="B23" s="147" t="s">
        <v>68</v>
      </c>
      <c r="C23" s="154"/>
      <c r="D23" s="32">
        <v>454.1</v>
      </c>
      <c r="E23" s="32">
        <v>113.6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50"/>
      <c r="B24" s="147" t="s">
        <v>28</v>
      </c>
      <c r="C24" s="154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50"/>
      <c r="B25" s="80" t="s">
        <v>157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50"/>
      <c r="B26" s="98" t="s">
        <v>29</v>
      </c>
      <c r="C26" s="99"/>
      <c r="D26" s="148">
        <f>D4+D20</f>
        <v>2881.3</v>
      </c>
      <c r="E26" s="148">
        <f>E4+E20</f>
        <v>437.4</v>
      </c>
      <c r="F26" s="148">
        <f>F4+F20</f>
        <v>648.3999999999999</v>
      </c>
      <c r="G26" s="35">
        <f t="shared" si="0"/>
        <v>0.2250373095477735</v>
      </c>
      <c r="H26" s="35">
        <f t="shared" si="1"/>
        <v>1.4823959762231365</v>
      </c>
    </row>
    <row r="27" spans="1:8" ht="40.5" customHeight="1">
      <c r="A27" s="150"/>
      <c r="B27" s="147" t="s">
        <v>109</v>
      </c>
      <c r="C27" s="154"/>
      <c r="D27" s="32">
        <f>D4</f>
        <v>2060.1</v>
      </c>
      <c r="E27" s="32">
        <f>E4</f>
        <v>232</v>
      </c>
      <c r="F27" s="32">
        <f>F4</f>
        <v>601.5999999999999</v>
      </c>
      <c r="G27" s="35">
        <f t="shared" si="0"/>
        <v>0.29202465899713603</v>
      </c>
      <c r="H27" s="35">
        <f t="shared" si="1"/>
        <v>2.5931034482758615</v>
      </c>
    </row>
    <row r="28" spans="1:8" ht="12.75">
      <c r="A28" s="158"/>
      <c r="B28" s="189"/>
      <c r="C28" s="189"/>
      <c r="D28" s="189"/>
      <c r="E28" s="189"/>
      <c r="F28" s="189"/>
      <c r="G28" s="189"/>
      <c r="H28" s="190"/>
    </row>
    <row r="29" spans="1:8" ht="15" customHeight="1">
      <c r="A29" s="186" t="s">
        <v>161</v>
      </c>
      <c r="B29" s="168" t="s">
        <v>30</v>
      </c>
      <c r="C29" s="156" t="s">
        <v>200</v>
      </c>
      <c r="D29" s="161" t="s">
        <v>4</v>
      </c>
      <c r="E29" s="164" t="s">
        <v>366</v>
      </c>
      <c r="F29" s="164" t="s">
        <v>5</v>
      </c>
      <c r="G29" s="187" t="s">
        <v>149</v>
      </c>
      <c r="H29" s="164" t="s">
        <v>367</v>
      </c>
    </row>
    <row r="30" spans="1:8" ht="15" customHeight="1">
      <c r="A30" s="186"/>
      <c r="B30" s="168"/>
      <c r="C30" s="157"/>
      <c r="D30" s="161"/>
      <c r="E30" s="165"/>
      <c r="F30" s="165"/>
      <c r="G30" s="188"/>
      <c r="H30" s="165"/>
    </row>
    <row r="31" spans="1:8" ht="25.5">
      <c r="A31" s="50" t="s">
        <v>70</v>
      </c>
      <c r="B31" s="45" t="s">
        <v>31</v>
      </c>
      <c r="C31" s="50"/>
      <c r="D31" s="83">
        <f>D32+D33+D34</f>
        <v>1748.8</v>
      </c>
      <c r="E31" s="83">
        <f>E32+E33+E34</f>
        <v>475.7</v>
      </c>
      <c r="F31" s="83">
        <f>F32+F33+F34</f>
        <v>357.5</v>
      </c>
      <c r="G31" s="84">
        <f>F31/D31</f>
        <v>0.20442589204025619</v>
      </c>
      <c r="H31" s="97">
        <f>F31/E31</f>
        <v>0.7515240697918857</v>
      </c>
    </row>
    <row r="32" spans="1:8" ht="77.25" customHeight="1">
      <c r="A32" s="154" t="s">
        <v>73</v>
      </c>
      <c r="B32" s="147" t="s">
        <v>165</v>
      </c>
      <c r="C32" s="154" t="s">
        <v>73</v>
      </c>
      <c r="D32" s="32">
        <v>1734.3</v>
      </c>
      <c r="E32" s="32">
        <v>473.2</v>
      </c>
      <c r="F32" s="32">
        <v>357.5</v>
      </c>
      <c r="G32" s="84">
        <f aca="true" t="shared" si="2" ref="G32:G62">F32/D32</f>
        <v>0.206135040073805</v>
      </c>
      <c r="H32" s="97">
        <f aca="true" t="shared" si="3" ref="H32:H62">F32/E32</f>
        <v>0.7554945054945055</v>
      </c>
    </row>
    <row r="33" spans="1:8" ht="12.75">
      <c r="A33" s="154" t="s">
        <v>75</v>
      </c>
      <c r="B33" s="147" t="s">
        <v>36</v>
      </c>
      <c r="C33" s="154" t="s">
        <v>75</v>
      </c>
      <c r="D33" s="32">
        <v>10</v>
      </c>
      <c r="E33" s="32">
        <v>2.5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5.5">
      <c r="A34" s="154" t="s">
        <v>132</v>
      </c>
      <c r="B34" s="147" t="s">
        <v>129</v>
      </c>
      <c r="C34" s="154"/>
      <c r="D34" s="32">
        <f>D35</f>
        <v>4.5</v>
      </c>
      <c r="E34" s="32">
        <f>E35</f>
        <v>0</v>
      </c>
      <c r="F34" s="32">
        <f>F35</f>
        <v>0</v>
      </c>
      <c r="G34" s="84">
        <f t="shared" si="2"/>
        <v>0</v>
      </c>
      <c r="H34" s="97">
        <v>0</v>
      </c>
    </row>
    <row r="35" spans="1:8" s="16" customFormat="1" ht="25.5">
      <c r="A35" s="85"/>
      <c r="B35" s="58" t="s">
        <v>118</v>
      </c>
      <c r="C35" s="85" t="s">
        <v>218</v>
      </c>
      <c r="D35" s="86">
        <v>4.5</v>
      </c>
      <c r="E35" s="86">
        <v>0</v>
      </c>
      <c r="F35" s="86">
        <v>0</v>
      </c>
      <c r="G35" s="84">
        <f t="shared" si="2"/>
        <v>0</v>
      </c>
      <c r="H35" s="97">
        <v>0</v>
      </c>
    </row>
    <row r="36" spans="1:8" ht="14.2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144.9</v>
      </c>
      <c r="F36" s="83">
        <f>F37</f>
        <v>24.9</v>
      </c>
      <c r="G36" s="84">
        <f t="shared" si="2"/>
        <v>0.1546583850931677</v>
      </c>
      <c r="H36" s="97">
        <f t="shared" si="3"/>
        <v>0.17184265010351965</v>
      </c>
    </row>
    <row r="37" spans="1:8" ht="38.25">
      <c r="A37" s="154" t="s">
        <v>113</v>
      </c>
      <c r="B37" s="147" t="s">
        <v>171</v>
      </c>
      <c r="C37" s="154" t="s">
        <v>274</v>
      </c>
      <c r="D37" s="32">
        <v>161</v>
      </c>
      <c r="E37" s="32">
        <v>144.9</v>
      </c>
      <c r="F37" s="32">
        <v>24.9</v>
      </c>
      <c r="G37" s="84">
        <f t="shared" si="2"/>
        <v>0.1546583850931677</v>
      </c>
      <c r="H37" s="97">
        <f t="shared" si="3"/>
        <v>0.17184265010351965</v>
      </c>
    </row>
    <row r="38" spans="1:8" ht="25.5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2.75" hidden="1">
      <c r="A39" s="154" t="s">
        <v>114</v>
      </c>
      <c r="B39" s="147" t="s">
        <v>107</v>
      </c>
      <c r="C39" s="154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s="16" customFormat="1" ht="54.75" customHeight="1" hidden="1">
      <c r="A40" s="85"/>
      <c r="B40" s="58" t="s">
        <v>206</v>
      </c>
      <c r="C40" s="85" t="s">
        <v>205</v>
      </c>
      <c r="D40" s="86">
        <v>0</v>
      </c>
      <c r="E40" s="86">
        <v>0</v>
      </c>
      <c r="F40" s="86">
        <v>0</v>
      </c>
      <c r="G40" s="84" t="e">
        <f t="shared" si="2"/>
        <v>#DIV/0!</v>
      </c>
      <c r="H40" s="97" t="e">
        <f t="shared" si="3"/>
        <v>#DIV/0!</v>
      </c>
    </row>
    <row r="41" spans="1:8" s="16" customFormat="1" ht="18.75" customHeight="1" hidden="1">
      <c r="A41" s="50" t="s">
        <v>77</v>
      </c>
      <c r="B41" s="45" t="s">
        <v>41</v>
      </c>
      <c r="C41" s="50"/>
      <c r="D41" s="83">
        <f>D42</f>
        <v>0</v>
      </c>
      <c r="E41" s="83">
        <f>E42</f>
        <v>0</v>
      </c>
      <c r="F41" s="83">
        <f>F42</f>
        <v>0</v>
      </c>
      <c r="G41" s="84" t="e">
        <f t="shared" si="2"/>
        <v>#DIV/0!</v>
      </c>
      <c r="H41" s="97" t="e">
        <f t="shared" si="3"/>
        <v>#DIV/0!</v>
      </c>
    </row>
    <row r="42" spans="1:8" s="16" customFormat="1" ht="27" customHeight="1" hidden="1">
      <c r="A42" s="151" t="s">
        <v>78</v>
      </c>
      <c r="B42" s="68" t="s">
        <v>127</v>
      </c>
      <c r="C42" s="154"/>
      <c r="D42" s="32">
        <v>0</v>
      </c>
      <c r="E42" s="32">
        <v>0</v>
      </c>
      <c r="F42" s="32">
        <v>0</v>
      </c>
      <c r="G42" s="84" t="e">
        <f t="shared" si="2"/>
        <v>#DIV/0!</v>
      </c>
      <c r="H42" s="97" t="e">
        <f t="shared" si="3"/>
        <v>#DIV/0!</v>
      </c>
    </row>
    <row r="43" spans="1:8" s="16" customFormat="1" ht="32.25" customHeight="1" hidden="1">
      <c r="A43" s="85"/>
      <c r="B43" s="61" t="s">
        <v>127</v>
      </c>
      <c r="C43" s="85" t="s">
        <v>287</v>
      </c>
      <c r="D43" s="86">
        <v>0</v>
      </c>
      <c r="E43" s="86">
        <v>0</v>
      </c>
      <c r="F43" s="86">
        <v>0</v>
      </c>
      <c r="G43" s="84" t="e">
        <f t="shared" si="2"/>
        <v>#DIV/0!</v>
      </c>
      <c r="H43" s="97" t="e">
        <f t="shared" si="3"/>
        <v>#DIV/0!</v>
      </c>
    </row>
    <row r="44" spans="1:8" ht="25.5">
      <c r="A44" s="50" t="s">
        <v>79</v>
      </c>
      <c r="B44" s="45" t="s">
        <v>42</v>
      </c>
      <c r="C44" s="50"/>
      <c r="D44" s="83">
        <f>D45</f>
        <v>185.1</v>
      </c>
      <c r="E44" s="83">
        <f>E45</f>
        <v>89.1</v>
      </c>
      <c r="F44" s="83">
        <f>F45</f>
        <v>78.1</v>
      </c>
      <c r="G44" s="84">
        <f t="shared" si="2"/>
        <v>0.42193408968125334</v>
      </c>
      <c r="H44" s="97">
        <f t="shared" si="3"/>
        <v>0.8765432098765432</v>
      </c>
    </row>
    <row r="45" spans="1:8" ht="12.75">
      <c r="A45" s="154" t="s">
        <v>45</v>
      </c>
      <c r="B45" s="147" t="s">
        <v>46</v>
      </c>
      <c r="C45" s="154"/>
      <c r="D45" s="32">
        <f>D46+D47+D49+D48</f>
        <v>185.1</v>
      </c>
      <c r="E45" s="32">
        <f>E46+E47+E49+E48</f>
        <v>89.1</v>
      </c>
      <c r="F45" s="32">
        <f>F46+F47+F49+F48</f>
        <v>78.1</v>
      </c>
      <c r="G45" s="84">
        <f t="shared" si="2"/>
        <v>0.42193408968125334</v>
      </c>
      <c r="H45" s="97">
        <f t="shared" si="3"/>
        <v>0.8765432098765432</v>
      </c>
    </row>
    <row r="46" spans="1:8" s="16" customFormat="1" ht="12.75">
      <c r="A46" s="85"/>
      <c r="B46" s="58" t="s">
        <v>181</v>
      </c>
      <c r="C46" s="85" t="s">
        <v>263</v>
      </c>
      <c r="D46" s="86">
        <v>96</v>
      </c>
      <c r="E46" s="86">
        <v>30</v>
      </c>
      <c r="F46" s="86">
        <v>24</v>
      </c>
      <c r="G46" s="84">
        <f t="shared" si="2"/>
        <v>0.25</v>
      </c>
      <c r="H46" s="97">
        <f t="shared" si="3"/>
        <v>0.8</v>
      </c>
    </row>
    <row r="47" spans="1:8" s="16" customFormat="1" ht="20.25" customHeight="1">
      <c r="A47" s="85"/>
      <c r="B47" s="58" t="s">
        <v>268</v>
      </c>
      <c r="C47" s="85" t="s">
        <v>264</v>
      </c>
      <c r="D47" s="86">
        <v>20</v>
      </c>
      <c r="E47" s="86">
        <v>0</v>
      </c>
      <c r="F47" s="86">
        <v>0</v>
      </c>
      <c r="G47" s="84">
        <f t="shared" si="2"/>
        <v>0</v>
      </c>
      <c r="H47" s="97">
        <v>0</v>
      </c>
    </row>
    <row r="48" spans="1:8" s="16" customFormat="1" ht="20.25" customHeight="1">
      <c r="A48" s="85"/>
      <c r="B48" s="58" t="s">
        <v>382</v>
      </c>
      <c r="C48" s="85" t="s">
        <v>381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28.5" customHeight="1">
      <c r="A49" s="85"/>
      <c r="B49" s="58" t="s">
        <v>183</v>
      </c>
      <c r="C49" s="85" t="s">
        <v>269</v>
      </c>
      <c r="D49" s="86">
        <v>59.1</v>
      </c>
      <c r="E49" s="86">
        <v>59.1</v>
      </c>
      <c r="F49" s="86">
        <v>54.1</v>
      </c>
      <c r="G49" s="84">
        <f t="shared" si="2"/>
        <v>0.9153976311336718</v>
      </c>
      <c r="H49" s="97">
        <f t="shared" si="3"/>
        <v>0.9153976311336718</v>
      </c>
    </row>
    <row r="50" spans="1:8" s="16" customFormat="1" ht="20.25" customHeight="1" hidden="1">
      <c r="A50" s="85"/>
      <c r="B50" s="58"/>
      <c r="C50" s="85"/>
      <c r="D50" s="86"/>
      <c r="E50" s="86"/>
      <c r="F50" s="86"/>
      <c r="G50" s="84" t="e">
        <f t="shared" si="2"/>
        <v>#DIV/0!</v>
      </c>
      <c r="H50" s="97" t="e">
        <f t="shared" si="3"/>
        <v>#DIV/0!</v>
      </c>
    </row>
    <row r="51" spans="1:8" ht="18.75" customHeight="1">
      <c r="A51" s="50" t="s">
        <v>130</v>
      </c>
      <c r="B51" s="45" t="s">
        <v>128</v>
      </c>
      <c r="C51" s="50"/>
      <c r="D51" s="83">
        <f>D53</f>
        <v>1</v>
      </c>
      <c r="E51" s="83">
        <f>E53</f>
        <v>1</v>
      </c>
      <c r="F51" s="83">
        <f>F53</f>
        <v>0</v>
      </c>
      <c r="G51" s="84">
        <f t="shared" si="2"/>
        <v>0</v>
      </c>
      <c r="H51" s="97">
        <f t="shared" si="3"/>
        <v>0</v>
      </c>
    </row>
    <row r="52" spans="1:8" ht="35.25" customHeight="1">
      <c r="A52" s="154" t="s">
        <v>124</v>
      </c>
      <c r="B52" s="147" t="s">
        <v>131</v>
      </c>
      <c r="C52" s="154"/>
      <c r="D52" s="32">
        <f>D53</f>
        <v>1</v>
      </c>
      <c r="E52" s="32">
        <f>E53</f>
        <v>1</v>
      </c>
      <c r="F52" s="32">
        <f>F53</f>
        <v>0</v>
      </c>
      <c r="G52" s="84">
        <f t="shared" si="2"/>
        <v>0</v>
      </c>
      <c r="H52" s="97">
        <f t="shared" si="3"/>
        <v>0</v>
      </c>
    </row>
    <row r="53" spans="1:8" s="16" customFormat="1" ht="31.5" customHeight="1">
      <c r="A53" s="53"/>
      <c r="B53" s="58" t="s">
        <v>277</v>
      </c>
      <c r="C53" s="85" t="s">
        <v>270</v>
      </c>
      <c r="D53" s="86">
        <v>1</v>
      </c>
      <c r="E53" s="86">
        <v>1</v>
      </c>
      <c r="F53" s="86">
        <v>0</v>
      </c>
      <c r="G53" s="84">
        <f t="shared" si="2"/>
        <v>0</v>
      </c>
      <c r="H53" s="97">
        <f t="shared" si="3"/>
        <v>0</v>
      </c>
    </row>
    <row r="54" spans="1:8" ht="12.75" hidden="1">
      <c r="A54" s="50" t="s">
        <v>47</v>
      </c>
      <c r="B54" s="45" t="s">
        <v>48</v>
      </c>
      <c r="C54" s="50"/>
      <c r="D54" s="83">
        <f aca="true" t="shared" si="5" ref="D54:F55">D55</f>
        <v>0</v>
      </c>
      <c r="E54" s="83">
        <f t="shared" si="5"/>
        <v>0</v>
      </c>
      <c r="F54" s="83">
        <f t="shared" si="5"/>
        <v>0</v>
      </c>
      <c r="G54" s="84" t="e">
        <f t="shared" si="2"/>
        <v>#DIV/0!</v>
      </c>
      <c r="H54" s="97" t="e">
        <f t="shared" si="3"/>
        <v>#DIV/0!</v>
      </c>
    </row>
    <row r="55" spans="1:8" ht="12.75" hidden="1">
      <c r="A55" s="154" t="s">
        <v>52</v>
      </c>
      <c r="B55" s="147" t="s">
        <v>53</v>
      </c>
      <c r="C55" s="154"/>
      <c r="D55" s="32">
        <f t="shared" si="5"/>
        <v>0</v>
      </c>
      <c r="E55" s="32">
        <f t="shared" si="5"/>
        <v>0</v>
      </c>
      <c r="F55" s="32">
        <f t="shared" si="5"/>
        <v>0</v>
      </c>
      <c r="G55" s="84" t="e">
        <f t="shared" si="2"/>
        <v>#DIV/0!</v>
      </c>
      <c r="H55" s="97" t="e">
        <f t="shared" si="3"/>
        <v>#DIV/0!</v>
      </c>
    </row>
    <row r="56" spans="1:8" s="16" customFormat="1" ht="27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97" t="e">
        <f t="shared" si="3"/>
        <v>#DIV/0!</v>
      </c>
    </row>
    <row r="57" spans="1:8" ht="15.75" customHeight="1">
      <c r="A57" s="50">
        <v>1000</v>
      </c>
      <c r="B57" s="45" t="s">
        <v>62</v>
      </c>
      <c r="C57" s="50"/>
      <c r="D57" s="83">
        <f>D58</f>
        <v>50.9</v>
      </c>
      <c r="E57" s="83">
        <f>E58</f>
        <v>5.9</v>
      </c>
      <c r="F57" s="83">
        <f>F58</f>
        <v>4.5</v>
      </c>
      <c r="G57" s="84">
        <f t="shared" si="2"/>
        <v>0.08840864440078586</v>
      </c>
      <c r="H57" s="97">
        <f t="shared" si="3"/>
        <v>0.7627118644067796</v>
      </c>
    </row>
    <row r="58" spans="1:8" ht="12.75">
      <c r="A58" s="154" t="s">
        <v>63</v>
      </c>
      <c r="B58" s="147" t="s">
        <v>186</v>
      </c>
      <c r="C58" s="154" t="s">
        <v>63</v>
      </c>
      <c r="D58" s="32">
        <v>50.9</v>
      </c>
      <c r="E58" s="32">
        <v>5.9</v>
      </c>
      <c r="F58" s="32">
        <v>4.5</v>
      </c>
      <c r="G58" s="84">
        <f t="shared" si="2"/>
        <v>0.08840864440078586</v>
      </c>
      <c r="H58" s="97">
        <f t="shared" si="3"/>
        <v>0.7627118644067796</v>
      </c>
    </row>
    <row r="59" spans="1:8" ht="12.75">
      <c r="A59" s="50"/>
      <c r="B59" s="45" t="s">
        <v>101</v>
      </c>
      <c r="C59" s="50"/>
      <c r="D59" s="32">
        <f>D60</f>
        <v>1755.9</v>
      </c>
      <c r="E59" s="32">
        <f>E60</f>
        <v>1205.5</v>
      </c>
      <c r="F59" s="32">
        <f>F60</f>
        <v>1000</v>
      </c>
      <c r="G59" s="84">
        <f t="shared" si="2"/>
        <v>0.5695085141522865</v>
      </c>
      <c r="H59" s="97">
        <f t="shared" si="3"/>
        <v>0.8295313148071339</v>
      </c>
    </row>
    <row r="60" spans="1:8" s="16" customFormat="1" ht="25.5">
      <c r="A60" s="85"/>
      <c r="B60" s="58" t="s">
        <v>102</v>
      </c>
      <c r="C60" s="85" t="s">
        <v>204</v>
      </c>
      <c r="D60" s="86">
        <v>1755.9</v>
      </c>
      <c r="E60" s="86">
        <v>1205.5</v>
      </c>
      <c r="F60" s="86">
        <v>1000</v>
      </c>
      <c r="G60" s="84">
        <f t="shared" si="2"/>
        <v>0.5695085141522865</v>
      </c>
      <c r="H60" s="97">
        <f t="shared" si="3"/>
        <v>0.8295313148071339</v>
      </c>
    </row>
    <row r="61" spans="1:8" ht="18" customHeight="1">
      <c r="A61" s="154"/>
      <c r="B61" s="69" t="s">
        <v>69</v>
      </c>
      <c r="C61" s="87"/>
      <c r="D61" s="88">
        <f>D31+D36+D38+D44+D53+D54+D57+D59+D41</f>
        <v>3902.7000000000003</v>
      </c>
      <c r="E61" s="88">
        <f>E31+E36+E38+E44+E53+E54+E57+E59+E41</f>
        <v>1922.1</v>
      </c>
      <c r="F61" s="88">
        <f>F31+F36+F38+F44+F53+F54+F57+F59+F41</f>
        <v>1465</v>
      </c>
      <c r="G61" s="84">
        <f t="shared" si="2"/>
        <v>0.3753811463858354</v>
      </c>
      <c r="H61" s="97">
        <f t="shared" si="3"/>
        <v>0.7621871910930753</v>
      </c>
    </row>
    <row r="62" spans="1:8" ht="12.75">
      <c r="A62" s="155"/>
      <c r="B62" s="147" t="s">
        <v>84</v>
      </c>
      <c r="C62" s="154"/>
      <c r="D62" s="90">
        <f>D59</f>
        <v>1755.9</v>
      </c>
      <c r="E62" s="90">
        <f>E59</f>
        <v>1205.5</v>
      </c>
      <c r="F62" s="90">
        <f>F59</f>
        <v>1000</v>
      </c>
      <c r="G62" s="84">
        <f t="shared" si="2"/>
        <v>0.5695085141522865</v>
      </c>
      <c r="H62" s="97">
        <f t="shared" si="3"/>
        <v>0.8295313148071339</v>
      </c>
    </row>
    <row r="63" ht="12.75">
      <c r="A63" s="37"/>
    </row>
    <row r="64" ht="12.75">
      <c r="A64" s="37"/>
    </row>
    <row r="65" spans="1:6" ht="15">
      <c r="A65" s="37"/>
      <c r="B65" s="38" t="s">
        <v>94</v>
      </c>
      <c r="C65" s="39"/>
      <c r="F65" s="36">
        <v>1079.3</v>
      </c>
    </row>
    <row r="66" spans="1:3" ht="15">
      <c r="A66" s="37"/>
      <c r="B66" s="38"/>
      <c r="C66" s="39"/>
    </row>
    <row r="67" spans="1:3" ht="15">
      <c r="A67" s="37"/>
      <c r="B67" s="38" t="s">
        <v>85</v>
      </c>
      <c r="C67" s="39"/>
    </row>
    <row r="68" spans="1:3" ht="15">
      <c r="A68" s="37"/>
      <c r="B68" s="38" t="s">
        <v>86</v>
      </c>
      <c r="C68" s="39"/>
    </row>
    <row r="69" spans="1:3" ht="15">
      <c r="A69" s="37"/>
      <c r="B69" s="38"/>
      <c r="C69" s="39"/>
    </row>
    <row r="70" spans="1:3" ht="15">
      <c r="A70" s="37"/>
      <c r="B70" s="38" t="s">
        <v>87</v>
      </c>
      <c r="C70" s="39"/>
    </row>
    <row r="71" spans="1:3" ht="15">
      <c r="A71" s="37"/>
      <c r="B71" s="38" t="s">
        <v>88</v>
      </c>
      <c r="C71" s="39"/>
    </row>
    <row r="72" spans="1:3" ht="15">
      <c r="A72" s="37"/>
      <c r="B72" s="38"/>
      <c r="C72" s="39"/>
    </row>
    <row r="73" spans="1:3" ht="15">
      <c r="A73" s="37"/>
      <c r="B73" s="38" t="s">
        <v>89</v>
      </c>
      <c r="C73" s="39"/>
    </row>
    <row r="74" spans="1:3" ht="15">
      <c r="A74" s="37"/>
      <c r="B74" s="38" t="s">
        <v>90</v>
      </c>
      <c r="C74" s="39"/>
    </row>
    <row r="75" spans="1:3" ht="15">
      <c r="A75" s="37"/>
      <c r="B75" s="38"/>
      <c r="C75" s="39"/>
    </row>
    <row r="76" spans="1:3" ht="15">
      <c r="A76" s="37"/>
      <c r="B76" s="38" t="s">
        <v>91</v>
      </c>
      <c r="C76" s="39"/>
    </row>
    <row r="77" spans="1:3" ht="15">
      <c r="A77" s="37"/>
      <c r="B77" s="38" t="s">
        <v>92</v>
      </c>
      <c r="C77" s="39"/>
    </row>
    <row r="78" ht="12.75">
      <c r="A78" s="37"/>
    </row>
    <row r="79" ht="12.75">
      <c r="A79" s="37"/>
    </row>
    <row r="80" spans="1:8" ht="15">
      <c r="A80" s="37"/>
      <c r="B80" s="38" t="s">
        <v>93</v>
      </c>
      <c r="C80" s="39"/>
      <c r="F80" s="43">
        <f>F65+F26-F61</f>
        <v>262.6999999999998</v>
      </c>
      <c r="H80" s="43"/>
    </row>
    <row r="81" ht="12.75">
      <c r="A81" s="37"/>
    </row>
    <row r="82" ht="12.75">
      <c r="A82" s="37"/>
    </row>
    <row r="83" spans="1:3" ht="15">
      <c r="A83" s="37"/>
      <c r="B83" s="38" t="s">
        <v>95</v>
      </c>
      <c r="C83" s="39"/>
    </row>
    <row r="84" spans="1:3" ht="15">
      <c r="A84" s="37"/>
      <c r="B84" s="38" t="s">
        <v>96</v>
      </c>
      <c r="C84" s="39"/>
    </row>
    <row r="85" spans="1:3" ht="15">
      <c r="A85" s="37"/>
      <c r="B85" s="38" t="s">
        <v>97</v>
      </c>
      <c r="C85" s="39"/>
    </row>
    <row r="86" ht="12.75">
      <c r="A86" s="37"/>
    </row>
    <row r="87" ht="12.75">
      <c r="A87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59">
      <selection activeCell="H59" sqref="A1:H16384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hidden="1" customWidth="1"/>
    <col min="4" max="7" width="9.57421875" style="36" customWidth="1"/>
    <col min="8" max="8" width="11.57421875" style="36" customWidth="1"/>
    <col min="9" max="16384" width="9.140625" style="1" customWidth="1"/>
  </cols>
  <sheetData>
    <row r="1" spans="1:8" s="5" customFormat="1" ht="53.25" customHeight="1">
      <c r="A1" s="162" t="s">
        <v>393</v>
      </c>
      <c r="B1" s="162"/>
      <c r="C1" s="162"/>
      <c r="D1" s="162"/>
      <c r="E1" s="162"/>
      <c r="F1" s="162"/>
      <c r="G1" s="162"/>
      <c r="H1" s="162"/>
    </row>
    <row r="2" spans="1:8" ht="12.75" customHeight="1">
      <c r="A2" s="40"/>
      <c r="B2" s="193" t="s">
        <v>3</v>
      </c>
      <c r="C2" s="95"/>
      <c r="D2" s="187" t="s">
        <v>4</v>
      </c>
      <c r="E2" s="164" t="s">
        <v>366</v>
      </c>
      <c r="F2" s="187" t="s">
        <v>5</v>
      </c>
      <c r="G2" s="187" t="s">
        <v>149</v>
      </c>
      <c r="H2" s="164" t="s">
        <v>367</v>
      </c>
    </row>
    <row r="3" spans="1:8" ht="18.75" customHeight="1">
      <c r="A3" s="150"/>
      <c r="B3" s="194"/>
      <c r="C3" s="96"/>
      <c r="D3" s="188"/>
      <c r="E3" s="165"/>
      <c r="F3" s="188"/>
      <c r="G3" s="192"/>
      <c r="H3" s="165"/>
    </row>
    <row r="4" spans="1:8" ht="36" customHeight="1">
      <c r="A4" s="150"/>
      <c r="B4" s="146" t="s">
        <v>83</v>
      </c>
      <c r="C4" s="153"/>
      <c r="D4" s="148">
        <f>D5+D6+D7+D8+D9+D10+D11+D12+D13+D14+D15+D16+D17+D18+D19</f>
        <v>3782.9</v>
      </c>
      <c r="E4" s="148">
        <f>E5+E6+E7+E8+E9+E10+E11+E12+E13+E14+E15+E16+E17+E18+E19</f>
        <v>672</v>
      </c>
      <c r="F4" s="148">
        <f>F5+F6+F7+F8+F9+F10+F11+F12+F13+F14+F15+F16+F17+F18+F19</f>
        <v>1639.3999999999999</v>
      </c>
      <c r="G4" s="35">
        <f>F4/D4</f>
        <v>0.4333712231356895</v>
      </c>
      <c r="H4" s="35">
        <f>F4/E4</f>
        <v>2.439583333333333</v>
      </c>
    </row>
    <row r="5" spans="1:8" ht="18.75" customHeight="1">
      <c r="A5" s="150"/>
      <c r="B5" s="147" t="s">
        <v>7</v>
      </c>
      <c r="C5" s="154"/>
      <c r="D5" s="32">
        <v>120</v>
      </c>
      <c r="E5" s="32">
        <v>20</v>
      </c>
      <c r="F5" s="32">
        <v>37</v>
      </c>
      <c r="G5" s="35">
        <f aca="true" t="shared" si="0" ref="G5:G27">F5/D5</f>
        <v>0.30833333333333335</v>
      </c>
      <c r="H5" s="35">
        <f aca="true" t="shared" si="1" ref="H5:H27">F5/E5</f>
        <v>1.85</v>
      </c>
    </row>
    <row r="6" spans="1:8" ht="18.75" customHeight="1">
      <c r="A6" s="150"/>
      <c r="B6" s="147" t="s">
        <v>302</v>
      </c>
      <c r="C6" s="154"/>
      <c r="D6" s="32">
        <v>1042.9</v>
      </c>
      <c r="E6" s="32">
        <v>260</v>
      </c>
      <c r="F6" s="32">
        <v>394.7</v>
      </c>
      <c r="G6" s="35">
        <f t="shared" si="0"/>
        <v>0.3784638987438872</v>
      </c>
      <c r="H6" s="35">
        <f t="shared" si="1"/>
        <v>1.518076923076923</v>
      </c>
    </row>
    <row r="7" spans="1:8" ht="16.5" customHeight="1">
      <c r="A7" s="150"/>
      <c r="B7" s="147" t="s">
        <v>9</v>
      </c>
      <c r="C7" s="154"/>
      <c r="D7" s="32">
        <v>270</v>
      </c>
      <c r="E7" s="32">
        <v>40</v>
      </c>
      <c r="F7" s="32">
        <v>227.2</v>
      </c>
      <c r="G7" s="35">
        <f t="shared" si="0"/>
        <v>0.8414814814814814</v>
      </c>
      <c r="H7" s="35">
        <f t="shared" si="1"/>
        <v>5.68</v>
      </c>
    </row>
    <row r="8" spans="1:8" ht="18" customHeight="1">
      <c r="A8" s="150"/>
      <c r="B8" s="147" t="s">
        <v>10</v>
      </c>
      <c r="C8" s="154"/>
      <c r="D8" s="32">
        <v>140</v>
      </c>
      <c r="E8" s="32">
        <v>10</v>
      </c>
      <c r="F8" s="32">
        <v>10.5</v>
      </c>
      <c r="G8" s="35">
        <f t="shared" si="0"/>
        <v>0.075</v>
      </c>
      <c r="H8" s="35">
        <f t="shared" si="1"/>
        <v>1.05</v>
      </c>
    </row>
    <row r="9" spans="1:8" ht="17.25" customHeight="1">
      <c r="A9" s="150"/>
      <c r="B9" s="147" t="s">
        <v>11</v>
      </c>
      <c r="C9" s="154"/>
      <c r="D9" s="32">
        <v>2200</v>
      </c>
      <c r="E9" s="32">
        <v>340</v>
      </c>
      <c r="F9" s="32">
        <v>955.4</v>
      </c>
      <c r="G9" s="35">
        <f t="shared" si="0"/>
        <v>0.43427272727272725</v>
      </c>
      <c r="H9" s="35">
        <f t="shared" si="1"/>
        <v>2.81</v>
      </c>
    </row>
    <row r="10" spans="1:8" ht="14.25" customHeight="1">
      <c r="A10" s="150"/>
      <c r="B10" s="147" t="s">
        <v>108</v>
      </c>
      <c r="C10" s="154"/>
      <c r="D10" s="32">
        <v>10</v>
      </c>
      <c r="E10" s="32">
        <v>2</v>
      </c>
      <c r="F10" s="32">
        <v>14.6</v>
      </c>
      <c r="G10" s="35">
        <f t="shared" si="0"/>
        <v>1.46</v>
      </c>
      <c r="H10" s="35">
        <f t="shared" si="1"/>
        <v>7.3</v>
      </c>
    </row>
    <row r="11" spans="1:8" ht="20.25" customHeight="1">
      <c r="A11" s="150"/>
      <c r="B11" s="147" t="s">
        <v>12</v>
      </c>
      <c r="C11" s="154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50"/>
      <c r="B12" s="147" t="s">
        <v>13</v>
      </c>
      <c r="C12" s="154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7.25" customHeight="1">
      <c r="A13" s="150"/>
      <c r="B13" s="147" t="s">
        <v>14</v>
      </c>
      <c r="C13" s="154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50"/>
      <c r="B14" s="147" t="s">
        <v>16</v>
      </c>
      <c r="C14" s="154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50"/>
      <c r="B16" s="147" t="s">
        <v>18</v>
      </c>
      <c r="C16" s="154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50"/>
      <c r="B17" s="147" t="s">
        <v>20</v>
      </c>
      <c r="C17" s="154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8.75" customHeight="1">
      <c r="A18" s="150"/>
      <c r="B18" s="147" t="s">
        <v>122</v>
      </c>
      <c r="C18" s="154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50"/>
      <c r="B19" s="147" t="s">
        <v>23</v>
      </c>
      <c r="C19" s="154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50"/>
      <c r="B20" s="45" t="s">
        <v>82</v>
      </c>
      <c r="C20" s="50"/>
      <c r="D20" s="32">
        <f>D21+D22+D23+D24+D25</f>
        <v>1010.8</v>
      </c>
      <c r="E20" s="32">
        <f>E21+E22+E23+E24+E25</f>
        <v>252.70000000000002</v>
      </c>
      <c r="F20" s="32">
        <f>F21+F22+F23+F24+F25</f>
        <v>51.3</v>
      </c>
      <c r="G20" s="35">
        <f t="shared" si="0"/>
        <v>0.05075187969924812</v>
      </c>
      <c r="H20" s="35">
        <f t="shared" si="1"/>
        <v>0.20300751879699247</v>
      </c>
    </row>
    <row r="21" spans="1:8" ht="15">
      <c r="A21" s="150"/>
      <c r="B21" s="147" t="s">
        <v>25</v>
      </c>
      <c r="C21" s="154"/>
      <c r="D21" s="32">
        <v>130.4</v>
      </c>
      <c r="E21" s="32">
        <v>32.6</v>
      </c>
      <c r="F21" s="32">
        <v>28.2</v>
      </c>
      <c r="G21" s="35">
        <f t="shared" si="0"/>
        <v>0.21625766871165641</v>
      </c>
      <c r="H21" s="35">
        <f t="shared" si="1"/>
        <v>0.8650306748466257</v>
      </c>
    </row>
    <row r="22" spans="1:8" ht="18.75" customHeight="1">
      <c r="A22" s="150"/>
      <c r="B22" s="147" t="s">
        <v>103</v>
      </c>
      <c r="C22" s="154"/>
      <c r="D22" s="32">
        <v>161</v>
      </c>
      <c r="E22" s="32">
        <v>40.3</v>
      </c>
      <c r="F22" s="32">
        <v>23.1</v>
      </c>
      <c r="G22" s="35">
        <f t="shared" si="0"/>
        <v>0.14347826086956522</v>
      </c>
      <c r="H22" s="35">
        <f t="shared" si="1"/>
        <v>0.5732009925558313</v>
      </c>
    </row>
    <row r="23" spans="1:8" ht="29.25" customHeight="1">
      <c r="A23" s="150"/>
      <c r="B23" s="147" t="s">
        <v>68</v>
      </c>
      <c r="C23" s="154"/>
      <c r="D23" s="32">
        <v>719.4</v>
      </c>
      <c r="E23" s="32">
        <v>179.8</v>
      </c>
      <c r="F23" s="32">
        <v>0</v>
      </c>
      <c r="G23" s="35">
        <v>0</v>
      </c>
      <c r="H23" s="35">
        <f t="shared" si="1"/>
        <v>0</v>
      </c>
    </row>
    <row r="24" spans="1:8" ht="42.75" customHeight="1">
      <c r="A24" s="150"/>
      <c r="B24" s="147" t="s">
        <v>28</v>
      </c>
      <c r="C24" s="154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50"/>
      <c r="B25" s="80" t="s">
        <v>157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50"/>
      <c r="B26" s="47" t="s">
        <v>29</v>
      </c>
      <c r="C26" s="82"/>
      <c r="D26" s="148">
        <f>D4+D20</f>
        <v>4793.7</v>
      </c>
      <c r="E26" s="148">
        <f>E4+E20</f>
        <v>924.7</v>
      </c>
      <c r="F26" s="148">
        <f>F4+F20</f>
        <v>1690.6999999999998</v>
      </c>
      <c r="G26" s="35">
        <f t="shared" si="0"/>
        <v>0.352692075015124</v>
      </c>
      <c r="H26" s="35">
        <f t="shared" si="1"/>
        <v>1.828376770844598</v>
      </c>
    </row>
    <row r="27" spans="1:8" ht="15.75" customHeight="1">
      <c r="A27" s="150"/>
      <c r="B27" s="147" t="s">
        <v>109</v>
      </c>
      <c r="C27" s="154"/>
      <c r="D27" s="32">
        <f>D4</f>
        <v>3782.9</v>
      </c>
      <c r="E27" s="32">
        <f>E4</f>
        <v>672</v>
      </c>
      <c r="F27" s="32">
        <f>F4</f>
        <v>1639.3999999999999</v>
      </c>
      <c r="G27" s="35">
        <f t="shared" si="0"/>
        <v>0.4333712231356895</v>
      </c>
      <c r="H27" s="35">
        <f t="shared" si="1"/>
        <v>2.439583333333333</v>
      </c>
    </row>
    <row r="28" spans="1:8" ht="12.75">
      <c r="A28" s="158"/>
      <c r="B28" s="189"/>
      <c r="C28" s="189"/>
      <c r="D28" s="189"/>
      <c r="E28" s="189"/>
      <c r="F28" s="189"/>
      <c r="G28" s="189"/>
      <c r="H28" s="190"/>
    </row>
    <row r="29" spans="1:8" ht="15" customHeight="1">
      <c r="A29" s="191" t="s">
        <v>161</v>
      </c>
      <c r="B29" s="168" t="s">
        <v>30</v>
      </c>
      <c r="C29" s="156" t="s">
        <v>200</v>
      </c>
      <c r="D29" s="161" t="s">
        <v>4</v>
      </c>
      <c r="E29" s="164" t="s">
        <v>366</v>
      </c>
      <c r="F29" s="164" t="s">
        <v>5</v>
      </c>
      <c r="G29" s="187" t="s">
        <v>149</v>
      </c>
      <c r="H29" s="164" t="s">
        <v>367</v>
      </c>
    </row>
    <row r="30" spans="1:8" ht="20.25" customHeight="1">
      <c r="A30" s="191"/>
      <c r="B30" s="168"/>
      <c r="C30" s="157"/>
      <c r="D30" s="161"/>
      <c r="E30" s="165"/>
      <c r="F30" s="165"/>
      <c r="G30" s="192"/>
      <c r="H30" s="165"/>
    </row>
    <row r="31" spans="1:8" ht="27.75" customHeight="1">
      <c r="A31" s="50" t="s">
        <v>70</v>
      </c>
      <c r="B31" s="45" t="s">
        <v>31</v>
      </c>
      <c r="C31" s="50"/>
      <c r="D31" s="83">
        <f>D32+D33+D34</f>
        <v>2694.5</v>
      </c>
      <c r="E31" s="83">
        <f>E32+E33+E34</f>
        <v>803.7</v>
      </c>
      <c r="F31" s="83">
        <f>F32+F33+F34</f>
        <v>675.9</v>
      </c>
      <c r="G31" s="84">
        <f>F31/D31</f>
        <v>0.2508443124884023</v>
      </c>
      <c r="H31" s="97">
        <f>F31/E31</f>
        <v>0.8409854423292272</v>
      </c>
    </row>
    <row r="32" spans="1:8" ht="71.25" customHeight="1">
      <c r="A32" s="154" t="s">
        <v>73</v>
      </c>
      <c r="B32" s="147" t="s">
        <v>165</v>
      </c>
      <c r="C32" s="154" t="s">
        <v>73</v>
      </c>
      <c r="D32" s="32">
        <v>2679.3</v>
      </c>
      <c r="E32" s="32">
        <v>793.5</v>
      </c>
      <c r="F32" s="32">
        <v>675.9</v>
      </c>
      <c r="G32" s="84">
        <f aca="true" t="shared" si="2" ref="G32:G61">F32/D32</f>
        <v>0.2522673832717501</v>
      </c>
      <c r="H32" s="97">
        <f aca="true" t="shared" si="3" ref="H32:H61">F32/E32</f>
        <v>0.8517958412098299</v>
      </c>
    </row>
    <row r="33" spans="1:8" ht="19.5" customHeight="1">
      <c r="A33" s="154" t="s">
        <v>75</v>
      </c>
      <c r="B33" s="147" t="s">
        <v>36</v>
      </c>
      <c r="C33" s="154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3.25" customHeight="1">
      <c r="A34" s="154" t="s">
        <v>132</v>
      </c>
      <c r="B34" s="147" t="s">
        <v>129</v>
      </c>
      <c r="C34" s="154"/>
      <c r="D34" s="32">
        <f>D35</f>
        <v>5.2</v>
      </c>
      <c r="E34" s="32">
        <f>E35</f>
        <v>5.2</v>
      </c>
      <c r="F34" s="32">
        <f>F35</f>
        <v>0</v>
      </c>
      <c r="G34" s="84">
        <f t="shared" si="2"/>
        <v>0</v>
      </c>
      <c r="H34" s="97">
        <f t="shared" si="3"/>
        <v>0</v>
      </c>
    </row>
    <row r="35" spans="1:8" s="16" customFormat="1" ht="26.25" customHeight="1">
      <c r="A35" s="85"/>
      <c r="B35" s="58" t="s">
        <v>217</v>
      </c>
      <c r="C35" s="85" t="s">
        <v>218</v>
      </c>
      <c r="D35" s="86">
        <v>5.2</v>
      </c>
      <c r="E35" s="86">
        <v>5.2</v>
      </c>
      <c r="F35" s="86">
        <v>0</v>
      </c>
      <c r="G35" s="84">
        <f t="shared" si="2"/>
        <v>0</v>
      </c>
      <c r="H35" s="97">
        <f t="shared" si="3"/>
        <v>0</v>
      </c>
    </row>
    <row r="36" spans="1:8" ht="18.7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144.9</v>
      </c>
      <c r="F36" s="83">
        <f>F37</f>
        <v>23.1</v>
      </c>
      <c r="G36" s="84">
        <f t="shared" si="2"/>
        <v>0.14347826086956522</v>
      </c>
      <c r="H36" s="97">
        <f t="shared" si="3"/>
        <v>0.15942028985507248</v>
      </c>
    </row>
    <row r="37" spans="1:8" ht="48" customHeight="1">
      <c r="A37" s="154" t="s">
        <v>113</v>
      </c>
      <c r="B37" s="147" t="s">
        <v>171</v>
      </c>
      <c r="C37" s="154" t="s">
        <v>274</v>
      </c>
      <c r="D37" s="32">
        <v>161</v>
      </c>
      <c r="E37" s="32">
        <v>144.9</v>
      </c>
      <c r="F37" s="32">
        <v>23.1</v>
      </c>
      <c r="G37" s="84">
        <f t="shared" si="2"/>
        <v>0.14347826086956522</v>
      </c>
      <c r="H37" s="97">
        <f t="shared" si="3"/>
        <v>0.15942028985507248</v>
      </c>
    </row>
    <row r="38" spans="1:8" ht="30" customHeight="1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8" customHeight="1" hidden="1">
      <c r="A39" s="154" t="s">
        <v>114</v>
      </c>
      <c r="B39" s="147" t="s">
        <v>107</v>
      </c>
      <c r="C39" s="154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ht="54.75" customHeight="1" hidden="1">
      <c r="A40" s="154"/>
      <c r="B40" s="147" t="s">
        <v>278</v>
      </c>
      <c r="C40" s="154" t="s">
        <v>279</v>
      </c>
      <c r="D40" s="32">
        <v>0</v>
      </c>
      <c r="E40" s="32">
        <v>0</v>
      </c>
      <c r="F40" s="32">
        <v>0</v>
      </c>
      <c r="G40" s="84" t="e">
        <f t="shared" si="2"/>
        <v>#DIV/0!</v>
      </c>
      <c r="H40" s="97" t="e">
        <f t="shared" si="3"/>
        <v>#DIV/0!</v>
      </c>
    </row>
    <row r="41" spans="1:8" ht="16.5" customHeight="1" hidden="1">
      <c r="A41" s="50" t="s">
        <v>77</v>
      </c>
      <c r="B41" s="45" t="s">
        <v>41</v>
      </c>
      <c r="C41" s="50"/>
      <c r="D41" s="83">
        <f aca="true" t="shared" si="5" ref="D41:F42">D42</f>
        <v>0</v>
      </c>
      <c r="E41" s="83">
        <f t="shared" si="5"/>
        <v>0</v>
      </c>
      <c r="F41" s="83">
        <f t="shared" si="5"/>
        <v>0</v>
      </c>
      <c r="G41" s="84" t="e">
        <f t="shared" si="2"/>
        <v>#DIV/0!</v>
      </c>
      <c r="H41" s="97" t="e">
        <f t="shared" si="3"/>
        <v>#DIV/0!</v>
      </c>
    </row>
    <row r="42" spans="1:8" ht="27.75" customHeight="1" hidden="1">
      <c r="A42" s="151" t="s">
        <v>78</v>
      </c>
      <c r="B42" s="68" t="s">
        <v>127</v>
      </c>
      <c r="C42" s="154"/>
      <c r="D42" s="32">
        <f t="shared" si="5"/>
        <v>0</v>
      </c>
      <c r="E42" s="32">
        <f t="shared" si="5"/>
        <v>0</v>
      </c>
      <c r="F42" s="32">
        <f t="shared" si="5"/>
        <v>0</v>
      </c>
      <c r="G42" s="84" t="e">
        <f t="shared" si="2"/>
        <v>#DIV/0!</v>
      </c>
      <c r="H42" s="97" t="e">
        <f t="shared" si="3"/>
        <v>#DIV/0!</v>
      </c>
    </row>
    <row r="43" spans="1:8" ht="27" customHeight="1" hidden="1">
      <c r="A43" s="85"/>
      <c r="B43" s="61" t="s">
        <v>127</v>
      </c>
      <c r="C43" s="85" t="s">
        <v>287</v>
      </c>
      <c r="D43" s="86">
        <f>0</f>
        <v>0</v>
      </c>
      <c r="E43" s="86">
        <f>0</f>
        <v>0</v>
      </c>
      <c r="F43" s="86">
        <f>0</f>
        <v>0</v>
      </c>
      <c r="G43" s="84" t="e">
        <f t="shared" si="2"/>
        <v>#DIV/0!</v>
      </c>
      <c r="H43" s="97" t="e">
        <f t="shared" si="3"/>
        <v>#DIV/0!</v>
      </c>
    </row>
    <row r="44" spans="1:8" ht="31.5" customHeight="1">
      <c r="A44" s="50" t="s">
        <v>79</v>
      </c>
      <c r="B44" s="45" t="s">
        <v>42</v>
      </c>
      <c r="C44" s="50"/>
      <c r="D44" s="83">
        <f>D45</f>
        <v>315</v>
      </c>
      <c r="E44" s="83">
        <f>E45</f>
        <v>90.6</v>
      </c>
      <c r="F44" s="83">
        <f>F45</f>
        <v>60.5</v>
      </c>
      <c r="G44" s="84">
        <f t="shared" si="2"/>
        <v>0.19206349206349208</v>
      </c>
      <c r="H44" s="97">
        <f t="shared" si="3"/>
        <v>0.6677704194260486</v>
      </c>
    </row>
    <row r="45" spans="1:8" ht="19.5" customHeight="1">
      <c r="A45" s="154" t="s">
        <v>45</v>
      </c>
      <c r="B45" s="147" t="s">
        <v>46</v>
      </c>
      <c r="C45" s="154"/>
      <c r="D45" s="32">
        <f>D46+D47+D49+D48</f>
        <v>315</v>
      </c>
      <c r="E45" s="32">
        <f>E46+E47+E49</f>
        <v>90.6</v>
      </c>
      <c r="F45" s="32">
        <f>F46+F47+F49</f>
        <v>60.5</v>
      </c>
      <c r="G45" s="84">
        <f t="shared" si="2"/>
        <v>0.19206349206349208</v>
      </c>
      <c r="H45" s="97">
        <f t="shared" si="3"/>
        <v>0.6677704194260486</v>
      </c>
    </row>
    <row r="46" spans="1:8" s="16" customFormat="1" ht="20.25" customHeight="1">
      <c r="A46" s="85"/>
      <c r="B46" s="58" t="s">
        <v>100</v>
      </c>
      <c r="C46" s="85" t="s">
        <v>263</v>
      </c>
      <c r="D46" s="86">
        <v>230</v>
      </c>
      <c r="E46" s="86">
        <v>60.6</v>
      </c>
      <c r="F46" s="86">
        <v>60.5</v>
      </c>
      <c r="G46" s="84">
        <f t="shared" si="2"/>
        <v>0.26304347826086955</v>
      </c>
      <c r="H46" s="97">
        <f t="shared" si="3"/>
        <v>0.9983498349834983</v>
      </c>
    </row>
    <row r="47" spans="1:8" s="16" customFormat="1" ht="16.5" customHeight="1">
      <c r="A47" s="85"/>
      <c r="B47" s="58" t="s">
        <v>268</v>
      </c>
      <c r="C47" s="85" t="s">
        <v>264</v>
      </c>
      <c r="D47" s="86">
        <v>25</v>
      </c>
      <c r="E47" s="86">
        <v>0</v>
      </c>
      <c r="F47" s="86">
        <f>0</f>
        <v>0</v>
      </c>
      <c r="G47" s="84">
        <f t="shared" si="2"/>
        <v>0</v>
      </c>
      <c r="H47" s="97">
        <v>0</v>
      </c>
    </row>
    <row r="48" spans="1:8" s="16" customFormat="1" ht="16.5" customHeight="1">
      <c r="A48" s="85"/>
      <c r="B48" s="58" t="s">
        <v>382</v>
      </c>
      <c r="C48" s="85" t="s">
        <v>381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30" customHeight="1">
      <c r="A49" s="85"/>
      <c r="B49" s="58" t="s">
        <v>183</v>
      </c>
      <c r="C49" s="85" t="s">
        <v>269</v>
      </c>
      <c r="D49" s="86">
        <v>50</v>
      </c>
      <c r="E49" s="86">
        <v>30</v>
      </c>
      <c r="F49" s="86">
        <v>0</v>
      </c>
      <c r="G49" s="84">
        <f t="shared" si="2"/>
        <v>0</v>
      </c>
      <c r="H49" s="97">
        <f t="shared" si="3"/>
        <v>0</v>
      </c>
    </row>
    <row r="50" spans="1:8" ht="18" customHeight="1">
      <c r="A50" s="41" t="s">
        <v>130</v>
      </c>
      <c r="B50" s="45" t="s">
        <v>128</v>
      </c>
      <c r="C50" s="50"/>
      <c r="D50" s="32">
        <f>D52</f>
        <v>1</v>
      </c>
      <c r="E50" s="32">
        <f>E52</f>
        <v>1</v>
      </c>
      <c r="F50" s="32">
        <f>F52</f>
        <v>0.3</v>
      </c>
      <c r="G50" s="84">
        <f t="shared" si="2"/>
        <v>0.3</v>
      </c>
      <c r="H50" s="97">
        <f t="shared" si="3"/>
        <v>0.3</v>
      </c>
    </row>
    <row r="51" spans="1:8" ht="36" customHeight="1">
      <c r="A51" s="153" t="s">
        <v>124</v>
      </c>
      <c r="B51" s="147" t="s">
        <v>131</v>
      </c>
      <c r="C51" s="154"/>
      <c r="D51" s="32">
        <f>D52</f>
        <v>1</v>
      </c>
      <c r="E51" s="32">
        <f>E52</f>
        <v>1</v>
      </c>
      <c r="F51" s="32">
        <f>F52</f>
        <v>0.3</v>
      </c>
      <c r="G51" s="84">
        <f t="shared" si="2"/>
        <v>0.3</v>
      </c>
      <c r="H51" s="97">
        <f t="shared" si="3"/>
        <v>0.3</v>
      </c>
    </row>
    <row r="52" spans="1:8" s="16" customFormat="1" ht="26.25" customHeight="1">
      <c r="A52" s="85"/>
      <c r="B52" s="58" t="s">
        <v>277</v>
      </c>
      <c r="C52" s="85" t="s">
        <v>270</v>
      </c>
      <c r="D52" s="86">
        <v>1</v>
      </c>
      <c r="E52" s="86">
        <v>1</v>
      </c>
      <c r="F52" s="86">
        <v>0.3</v>
      </c>
      <c r="G52" s="84">
        <f t="shared" si="2"/>
        <v>0.3</v>
      </c>
      <c r="H52" s="97">
        <f t="shared" si="3"/>
        <v>0.3</v>
      </c>
    </row>
    <row r="53" spans="1:8" ht="18" customHeight="1" hidden="1">
      <c r="A53" s="50" t="s">
        <v>47</v>
      </c>
      <c r="B53" s="45" t="s">
        <v>48</v>
      </c>
      <c r="C53" s="50"/>
      <c r="D53" s="32">
        <f aca="true" t="shared" si="6" ref="D53:F54">D54</f>
        <v>0</v>
      </c>
      <c r="E53" s="32">
        <f t="shared" si="6"/>
        <v>0</v>
      </c>
      <c r="F53" s="32">
        <f t="shared" si="6"/>
        <v>0</v>
      </c>
      <c r="G53" s="84" t="e">
        <f t="shared" si="2"/>
        <v>#DIV/0!</v>
      </c>
      <c r="H53" s="97" t="e">
        <f t="shared" si="3"/>
        <v>#DIV/0!</v>
      </c>
    </row>
    <row r="54" spans="1:8" ht="23.25" customHeight="1" hidden="1">
      <c r="A54" s="154" t="s">
        <v>52</v>
      </c>
      <c r="B54" s="147" t="s">
        <v>121</v>
      </c>
      <c r="C54" s="154"/>
      <c r="D54" s="32">
        <f t="shared" si="6"/>
        <v>0</v>
      </c>
      <c r="E54" s="32">
        <f t="shared" si="6"/>
        <v>0</v>
      </c>
      <c r="F54" s="32">
        <f t="shared" si="6"/>
        <v>0</v>
      </c>
      <c r="G54" s="84" t="e">
        <f t="shared" si="2"/>
        <v>#DIV/0!</v>
      </c>
      <c r="H54" s="97" t="e">
        <f t="shared" si="3"/>
        <v>#DIV/0!</v>
      </c>
    </row>
    <row r="55" spans="1:8" s="16" customFormat="1" ht="31.5" customHeight="1" hidden="1">
      <c r="A55" s="85"/>
      <c r="B55" s="58" t="s">
        <v>271</v>
      </c>
      <c r="C55" s="85" t="s">
        <v>272</v>
      </c>
      <c r="D55" s="86">
        <v>0</v>
      </c>
      <c r="E55" s="86">
        <v>0</v>
      </c>
      <c r="F55" s="86">
        <v>0</v>
      </c>
      <c r="G55" s="84" t="e">
        <f t="shared" si="2"/>
        <v>#DIV/0!</v>
      </c>
      <c r="H55" s="97" t="e">
        <f t="shared" si="3"/>
        <v>#DIV/0!</v>
      </c>
    </row>
    <row r="56" spans="1:8" ht="18.75" customHeight="1">
      <c r="A56" s="50">
        <v>1000</v>
      </c>
      <c r="B56" s="45" t="s">
        <v>62</v>
      </c>
      <c r="C56" s="50"/>
      <c r="D56" s="32">
        <f>D57</f>
        <v>40</v>
      </c>
      <c r="E56" s="32">
        <f>E57</f>
        <v>22</v>
      </c>
      <c r="F56" s="32">
        <f>F57</f>
        <v>22</v>
      </c>
      <c r="G56" s="84">
        <f t="shared" si="2"/>
        <v>0.55</v>
      </c>
      <c r="H56" s="97">
        <f t="shared" si="3"/>
        <v>1</v>
      </c>
    </row>
    <row r="57" spans="1:8" ht="18.75" customHeight="1">
      <c r="A57" s="154">
        <v>1001</v>
      </c>
      <c r="B57" s="147" t="s">
        <v>186</v>
      </c>
      <c r="C57" s="154" t="s">
        <v>63</v>
      </c>
      <c r="D57" s="32">
        <v>40</v>
      </c>
      <c r="E57" s="32">
        <v>22</v>
      </c>
      <c r="F57" s="32">
        <v>22</v>
      </c>
      <c r="G57" s="84">
        <f t="shared" si="2"/>
        <v>0.55</v>
      </c>
      <c r="H57" s="97">
        <f t="shared" si="3"/>
        <v>1</v>
      </c>
    </row>
    <row r="58" spans="1:8" ht="18.75" customHeight="1">
      <c r="A58" s="50"/>
      <c r="B58" s="45" t="s">
        <v>101</v>
      </c>
      <c r="C58" s="50"/>
      <c r="D58" s="83">
        <f>D59</f>
        <v>1637.9</v>
      </c>
      <c r="E58" s="83">
        <f>E59</f>
        <v>450.7</v>
      </c>
      <c r="F58" s="83">
        <f>F59</f>
        <v>100</v>
      </c>
      <c r="G58" s="84">
        <f t="shared" si="2"/>
        <v>0.061053788387569446</v>
      </c>
      <c r="H58" s="97">
        <f t="shared" si="3"/>
        <v>0.2218770800976259</v>
      </c>
    </row>
    <row r="59" spans="1:8" s="16" customFormat="1" ht="29.25" customHeight="1">
      <c r="A59" s="85"/>
      <c r="B59" s="58" t="s">
        <v>102</v>
      </c>
      <c r="C59" s="85" t="s">
        <v>204</v>
      </c>
      <c r="D59" s="86">
        <v>1637.9</v>
      </c>
      <c r="E59" s="86">
        <v>450.7</v>
      </c>
      <c r="F59" s="86">
        <v>100</v>
      </c>
      <c r="G59" s="84">
        <f t="shared" si="2"/>
        <v>0.061053788387569446</v>
      </c>
      <c r="H59" s="97">
        <f t="shared" si="3"/>
        <v>0.2218770800976259</v>
      </c>
    </row>
    <row r="60" spans="1:8" ht="21.75" customHeight="1">
      <c r="A60" s="154"/>
      <c r="B60" s="69" t="s">
        <v>69</v>
      </c>
      <c r="C60" s="87"/>
      <c r="D60" s="88">
        <f>D31+D36+D38+D41+D44+D50+D53+D56+D58</f>
        <v>4849.4</v>
      </c>
      <c r="E60" s="88">
        <f>E31+E36+E38+E41+E44+E50+E53+E56+E58</f>
        <v>1512.9</v>
      </c>
      <c r="F60" s="88">
        <f>F31+F36+F38+F41+F44+F50+F53+F56+F58</f>
        <v>881.8</v>
      </c>
      <c r="G60" s="84">
        <f t="shared" si="2"/>
        <v>0.1818369282797872</v>
      </c>
      <c r="H60" s="97">
        <f t="shared" si="3"/>
        <v>0.582854121224139</v>
      </c>
    </row>
    <row r="61" spans="1:8" ht="25.5" customHeight="1">
      <c r="A61" s="155"/>
      <c r="B61" s="68" t="s">
        <v>84</v>
      </c>
      <c r="C61" s="151"/>
      <c r="D61" s="91">
        <f>D58</f>
        <v>1637.9</v>
      </c>
      <c r="E61" s="91">
        <f>E58</f>
        <v>450.7</v>
      </c>
      <c r="F61" s="91">
        <f>F58</f>
        <v>100</v>
      </c>
      <c r="G61" s="84">
        <f t="shared" si="2"/>
        <v>0.061053788387569446</v>
      </c>
      <c r="H61" s="97">
        <f t="shared" si="3"/>
        <v>0.2218770800976259</v>
      </c>
    </row>
    <row r="62" ht="12.75">
      <c r="A62" s="37"/>
    </row>
    <row r="63" ht="12.75">
      <c r="A63" s="37"/>
    </row>
    <row r="64" spans="1:6" ht="15">
      <c r="A64" s="37"/>
      <c r="B64" s="38" t="s">
        <v>94</v>
      </c>
      <c r="C64" s="39"/>
      <c r="F64" s="36">
        <v>285.8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93</v>
      </c>
      <c r="C79" s="39"/>
      <c r="F79" s="43">
        <f>F64+F26-F60</f>
        <v>1094.6999999999998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58">
      <selection activeCell="H58" sqref="A1:H16384"/>
    </sheetView>
  </sheetViews>
  <sheetFormatPr defaultColWidth="9.140625" defaultRowHeight="12.75"/>
  <cols>
    <col min="1" max="1" width="6.421875" style="94" customWidth="1"/>
    <col min="2" max="2" width="28.00390625" style="94" customWidth="1"/>
    <col min="3" max="3" width="10.28125" style="93" hidden="1" customWidth="1"/>
    <col min="4" max="5" width="12.421875" style="94" customWidth="1"/>
    <col min="6" max="6" width="11.7109375" style="94" customWidth="1"/>
    <col min="7" max="7" width="10.00390625" style="94" customWidth="1"/>
    <col min="8" max="8" width="11.00390625" style="94" customWidth="1"/>
    <col min="9" max="9" width="9.140625" style="94" customWidth="1"/>
    <col min="10" max="16384" width="9.140625" style="2" customWidth="1"/>
  </cols>
  <sheetData>
    <row r="1" spans="1:9" s="4" customFormat="1" ht="66" customHeight="1">
      <c r="A1" s="195" t="s">
        <v>394</v>
      </c>
      <c r="B1" s="195"/>
      <c r="C1" s="195"/>
      <c r="D1" s="195"/>
      <c r="E1" s="195"/>
      <c r="F1" s="195"/>
      <c r="G1" s="195"/>
      <c r="H1" s="195"/>
      <c r="I1" s="142"/>
    </row>
    <row r="2" spans="1:9" s="1" customFormat="1" ht="12.75" customHeight="1">
      <c r="A2" s="40"/>
      <c r="B2" s="168" t="s">
        <v>3</v>
      </c>
      <c r="C2" s="41"/>
      <c r="D2" s="161" t="s">
        <v>4</v>
      </c>
      <c r="E2" s="164" t="s">
        <v>366</v>
      </c>
      <c r="F2" s="161" t="s">
        <v>5</v>
      </c>
      <c r="G2" s="187" t="s">
        <v>149</v>
      </c>
      <c r="H2" s="164" t="s">
        <v>367</v>
      </c>
      <c r="I2" s="36"/>
    </row>
    <row r="3" spans="1:9" s="1" customFormat="1" ht="19.5" customHeight="1">
      <c r="A3" s="150"/>
      <c r="B3" s="168"/>
      <c r="C3" s="41"/>
      <c r="D3" s="161"/>
      <c r="E3" s="165"/>
      <c r="F3" s="161"/>
      <c r="G3" s="188"/>
      <c r="H3" s="165"/>
      <c r="I3" s="36"/>
    </row>
    <row r="4" spans="1:9" s="1" customFormat="1" ht="30">
      <c r="A4" s="150"/>
      <c r="B4" s="146" t="s">
        <v>83</v>
      </c>
      <c r="C4" s="153"/>
      <c r="D4" s="42">
        <f>D5+D6+D7+D8+D9+D10+D11+D12+D13+D14+D15+D16+D17+D18+D19+D20</f>
        <v>2825.6</v>
      </c>
      <c r="E4" s="42">
        <f>E5+E6+E7+E8+E9+E10+E11+E12+E13+E14+E15+E16+E17+E18+E19+E20</f>
        <v>417</v>
      </c>
      <c r="F4" s="42">
        <f>F5+F6+F7+F8+F9+F10+F11+F12+F13+F14+F15+F16+F17+F18+F19+F20</f>
        <v>1032.7</v>
      </c>
      <c r="G4" s="35">
        <f aca="true" t="shared" si="0" ref="G4:G10">F4/D4</f>
        <v>0.36547989807474524</v>
      </c>
      <c r="H4" s="35">
        <f aca="true" t="shared" si="1" ref="H4:H10">F4/E4</f>
        <v>2.4764988009592326</v>
      </c>
      <c r="I4" s="36"/>
    </row>
    <row r="5" spans="1:9" s="1" customFormat="1" ht="15">
      <c r="A5" s="150"/>
      <c r="B5" s="147" t="s">
        <v>7</v>
      </c>
      <c r="C5" s="154"/>
      <c r="D5" s="33">
        <v>155</v>
      </c>
      <c r="E5" s="33">
        <v>20</v>
      </c>
      <c r="F5" s="33">
        <v>31.9</v>
      </c>
      <c r="G5" s="35">
        <f t="shared" si="0"/>
        <v>0.20580645161290323</v>
      </c>
      <c r="H5" s="35">
        <f t="shared" si="1"/>
        <v>1.595</v>
      </c>
      <c r="I5" s="36"/>
    </row>
    <row r="6" spans="1:9" s="1" customFormat="1" ht="15">
      <c r="A6" s="150"/>
      <c r="B6" s="147" t="s">
        <v>302</v>
      </c>
      <c r="C6" s="154"/>
      <c r="D6" s="33">
        <v>980.6</v>
      </c>
      <c r="E6" s="33">
        <v>245</v>
      </c>
      <c r="F6" s="33">
        <v>370.7</v>
      </c>
      <c r="G6" s="35">
        <f t="shared" si="0"/>
        <v>0.37803385682235363</v>
      </c>
      <c r="H6" s="35">
        <f t="shared" si="1"/>
        <v>1.5130612244897959</v>
      </c>
      <c r="I6" s="36"/>
    </row>
    <row r="7" spans="1:9" s="1" customFormat="1" ht="15">
      <c r="A7" s="150"/>
      <c r="B7" s="147" t="s">
        <v>9</v>
      </c>
      <c r="C7" s="154"/>
      <c r="D7" s="33">
        <v>330</v>
      </c>
      <c r="E7" s="33">
        <v>20</v>
      </c>
      <c r="F7" s="33">
        <v>210.8</v>
      </c>
      <c r="G7" s="35">
        <f t="shared" si="0"/>
        <v>0.6387878787878788</v>
      </c>
      <c r="H7" s="35">
        <f t="shared" si="1"/>
        <v>10.540000000000001</v>
      </c>
      <c r="I7" s="36"/>
    </row>
    <row r="8" spans="1:9" s="1" customFormat="1" ht="15">
      <c r="A8" s="150"/>
      <c r="B8" s="147" t="s">
        <v>10</v>
      </c>
      <c r="C8" s="154"/>
      <c r="D8" s="33">
        <v>150</v>
      </c>
      <c r="E8" s="33">
        <v>10</v>
      </c>
      <c r="F8" s="33">
        <v>6.7</v>
      </c>
      <c r="G8" s="35">
        <f t="shared" si="0"/>
        <v>0.04466666666666667</v>
      </c>
      <c r="H8" s="35">
        <f t="shared" si="1"/>
        <v>0.67</v>
      </c>
      <c r="I8" s="36"/>
    </row>
    <row r="9" spans="1:9" s="1" customFormat="1" ht="15">
      <c r="A9" s="150"/>
      <c r="B9" s="147" t="s">
        <v>11</v>
      </c>
      <c r="C9" s="154"/>
      <c r="D9" s="33">
        <v>1200</v>
      </c>
      <c r="E9" s="33">
        <v>120</v>
      </c>
      <c r="F9" s="33">
        <v>379.4</v>
      </c>
      <c r="G9" s="35">
        <f t="shared" si="0"/>
        <v>0.31616666666666665</v>
      </c>
      <c r="H9" s="35">
        <f t="shared" si="1"/>
        <v>3.1616666666666666</v>
      </c>
      <c r="I9" s="36"/>
    </row>
    <row r="10" spans="1:9" s="1" customFormat="1" ht="15">
      <c r="A10" s="150"/>
      <c r="B10" s="147" t="s">
        <v>108</v>
      </c>
      <c r="C10" s="154"/>
      <c r="D10" s="33">
        <v>10</v>
      </c>
      <c r="E10" s="33">
        <v>2</v>
      </c>
      <c r="F10" s="33">
        <v>9.2</v>
      </c>
      <c r="G10" s="35">
        <f t="shared" si="0"/>
        <v>0.9199999999999999</v>
      </c>
      <c r="H10" s="35">
        <f t="shared" si="1"/>
        <v>4.6</v>
      </c>
      <c r="I10" s="36"/>
    </row>
    <row r="11" spans="1:9" s="1" customFormat="1" ht="25.5">
      <c r="A11" s="150"/>
      <c r="B11" s="147" t="s">
        <v>12</v>
      </c>
      <c r="C11" s="154"/>
      <c r="D11" s="33">
        <v>0</v>
      </c>
      <c r="E11" s="33">
        <v>0</v>
      </c>
      <c r="F11" s="33">
        <v>0</v>
      </c>
      <c r="G11" s="35">
        <v>0</v>
      </c>
      <c r="H11" s="35">
        <v>0</v>
      </c>
      <c r="I11" s="36"/>
    </row>
    <row r="12" spans="1:9" s="1" customFormat="1" ht="15">
      <c r="A12" s="150"/>
      <c r="B12" s="147" t="s">
        <v>13</v>
      </c>
      <c r="C12" s="154"/>
      <c r="D12" s="33">
        <v>0</v>
      </c>
      <c r="E12" s="33">
        <v>0</v>
      </c>
      <c r="F12" s="33">
        <v>0</v>
      </c>
      <c r="G12" s="35">
        <v>0</v>
      </c>
      <c r="H12" s="35">
        <v>0</v>
      </c>
      <c r="I12" s="36"/>
    </row>
    <row r="13" spans="1:9" s="1" customFormat="1" ht="15">
      <c r="A13" s="150"/>
      <c r="B13" s="147" t="s">
        <v>14</v>
      </c>
      <c r="C13" s="154"/>
      <c r="D13" s="33">
        <v>0</v>
      </c>
      <c r="E13" s="33">
        <v>0</v>
      </c>
      <c r="F13" s="33">
        <v>0</v>
      </c>
      <c r="G13" s="35">
        <v>0</v>
      </c>
      <c r="H13" s="35">
        <v>0</v>
      </c>
      <c r="I13" s="36"/>
    </row>
    <row r="14" spans="1:9" s="1" customFormat="1" ht="15">
      <c r="A14" s="150"/>
      <c r="B14" s="147" t="s">
        <v>16</v>
      </c>
      <c r="C14" s="154"/>
      <c r="D14" s="33">
        <v>0</v>
      </c>
      <c r="E14" s="33">
        <v>0</v>
      </c>
      <c r="F14" s="33">
        <v>0</v>
      </c>
      <c r="G14" s="35">
        <v>0</v>
      </c>
      <c r="H14" s="35">
        <v>0</v>
      </c>
      <c r="I14" s="36"/>
    </row>
    <row r="15" spans="1:9" s="1" customFormat="1" ht="15">
      <c r="A15" s="150"/>
      <c r="B15" s="147" t="s">
        <v>17</v>
      </c>
      <c r="C15" s="154"/>
      <c r="D15" s="33">
        <v>0</v>
      </c>
      <c r="E15" s="33">
        <v>0</v>
      </c>
      <c r="F15" s="33">
        <v>0</v>
      </c>
      <c r="G15" s="35">
        <v>0</v>
      </c>
      <c r="H15" s="35">
        <v>0</v>
      </c>
      <c r="I15" s="36"/>
    </row>
    <row r="16" spans="1:9" s="1" customFormat="1" ht="42" customHeight="1">
      <c r="A16" s="150"/>
      <c r="B16" s="147" t="s">
        <v>115</v>
      </c>
      <c r="C16" s="154"/>
      <c r="D16" s="33">
        <v>0</v>
      </c>
      <c r="E16" s="33">
        <v>0</v>
      </c>
      <c r="F16" s="33">
        <v>0</v>
      </c>
      <c r="G16" s="35">
        <v>0</v>
      </c>
      <c r="H16" s="35">
        <v>0</v>
      </c>
      <c r="I16" s="36"/>
    </row>
    <row r="17" spans="1:9" s="1" customFormat="1" ht="34.5" customHeight="1">
      <c r="A17" s="150"/>
      <c r="B17" s="147" t="s">
        <v>119</v>
      </c>
      <c r="C17" s="154"/>
      <c r="D17" s="33">
        <v>0</v>
      </c>
      <c r="E17" s="33">
        <v>0</v>
      </c>
      <c r="F17" s="33">
        <v>24</v>
      </c>
      <c r="G17" s="35">
        <v>0</v>
      </c>
      <c r="H17" s="35">
        <v>0</v>
      </c>
      <c r="I17" s="36"/>
    </row>
    <row r="18" spans="1:9" s="1" customFormat="1" ht="25.5">
      <c r="A18" s="150"/>
      <c r="B18" s="147" t="s">
        <v>20</v>
      </c>
      <c r="C18" s="154"/>
      <c r="D18" s="33">
        <v>0</v>
      </c>
      <c r="E18" s="33">
        <v>0</v>
      </c>
      <c r="F18" s="33">
        <v>0</v>
      </c>
      <c r="G18" s="35">
        <v>0</v>
      </c>
      <c r="H18" s="35">
        <v>0</v>
      </c>
      <c r="I18" s="36"/>
    </row>
    <row r="19" spans="1:9" s="1" customFormat="1" ht="15">
      <c r="A19" s="150"/>
      <c r="B19" s="147" t="s">
        <v>122</v>
      </c>
      <c r="C19" s="154"/>
      <c r="D19" s="33">
        <v>0</v>
      </c>
      <c r="E19" s="33">
        <v>0</v>
      </c>
      <c r="F19" s="33">
        <v>0</v>
      </c>
      <c r="G19" s="35">
        <v>0</v>
      </c>
      <c r="H19" s="35">
        <v>0</v>
      </c>
      <c r="I19" s="36"/>
    </row>
    <row r="20" spans="1:9" s="1" customFormat="1" ht="15">
      <c r="A20" s="150"/>
      <c r="B20" s="147" t="s">
        <v>23</v>
      </c>
      <c r="C20" s="154"/>
      <c r="D20" s="33">
        <v>0</v>
      </c>
      <c r="E20" s="33">
        <v>0</v>
      </c>
      <c r="F20" s="33"/>
      <c r="G20" s="35">
        <v>0</v>
      </c>
      <c r="H20" s="35">
        <v>0</v>
      </c>
      <c r="I20" s="36"/>
    </row>
    <row r="21" spans="1:9" s="1" customFormat="1" ht="30.75" customHeight="1">
      <c r="A21" s="150"/>
      <c r="B21" s="45" t="s">
        <v>82</v>
      </c>
      <c r="C21" s="50"/>
      <c r="D21" s="33">
        <f>D22+D23+D24+D25+D26</f>
        <v>1119.7</v>
      </c>
      <c r="E21" s="33">
        <f>E22+E23+E24+E25+E26</f>
        <v>279.9</v>
      </c>
      <c r="F21" s="33">
        <f>F22+F23+F24+F25+F26</f>
        <v>50.8</v>
      </c>
      <c r="G21" s="35">
        <f>F21/D21</f>
        <v>0.04536929534696793</v>
      </c>
      <c r="H21" s="35">
        <f>F21/E21</f>
        <v>0.18149339049660593</v>
      </c>
      <c r="I21" s="36"/>
    </row>
    <row r="22" spans="1:9" s="1" customFormat="1" ht="15">
      <c r="A22" s="150"/>
      <c r="B22" s="147" t="s">
        <v>25</v>
      </c>
      <c r="C22" s="154"/>
      <c r="D22" s="33">
        <v>618.1</v>
      </c>
      <c r="E22" s="33">
        <v>154.5</v>
      </c>
      <c r="F22" s="33">
        <v>28.6</v>
      </c>
      <c r="G22" s="35">
        <f>F22/D22</f>
        <v>0.046270829962789195</v>
      </c>
      <c r="H22" s="35">
        <f>F22/E22</f>
        <v>0.18511326860841426</v>
      </c>
      <c r="I22" s="36"/>
    </row>
    <row r="23" spans="1:9" s="1" customFormat="1" ht="15">
      <c r="A23" s="150"/>
      <c r="B23" s="147" t="s">
        <v>103</v>
      </c>
      <c r="C23" s="154"/>
      <c r="D23" s="33">
        <v>161</v>
      </c>
      <c r="E23" s="33">
        <v>40.2</v>
      </c>
      <c r="F23" s="33">
        <v>22.2</v>
      </c>
      <c r="G23" s="35">
        <f>F23/D23</f>
        <v>0.13788819875776398</v>
      </c>
      <c r="H23" s="35">
        <f>F23/E23</f>
        <v>0.5522388059701492</v>
      </c>
      <c r="I23" s="36"/>
    </row>
    <row r="24" spans="1:9" s="1" customFormat="1" ht="25.5">
      <c r="A24" s="150"/>
      <c r="B24" s="147" t="s">
        <v>68</v>
      </c>
      <c r="C24" s="154"/>
      <c r="D24" s="33">
        <v>340.6</v>
      </c>
      <c r="E24" s="33">
        <v>85.2</v>
      </c>
      <c r="F24" s="33">
        <v>0</v>
      </c>
      <c r="G24" s="35">
        <v>0</v>
      </c>
      <c r="H24" s="35">
        <v>0</v>
      </c>
      <c r="I24" s="36"/>
    </row>
    <row r="25" spans="1:9" s="1" customFormat="1" ht="30.75" customHeight="1" thickBot="1">
      <c r="A25" s="150"/>
      <c r="B25" s="80" t="s">
        <v>157</v>
      </c>
      <c r="C25" s="81"/>
      <c r="D25" s="33">
        <v>0</v>
      </c>
      <c r="E25" s="33">
        <v>0</v>
      </c>
      <c r="F25" s="33">
        <v>0</v>
      </c>
      <c r="G25" s="35">
        <v>0</v>
      </c>
      <c r="H25" s="35">
        <v>0</v>
      </c>
      <c r="I25" s="36"/>
    </row>
    <row r="26" spans="1:9" s="1" customFormat="1" ht="42.75" customHeight="1">
      <c r="A26" s="150"/>
      <c r="B26" s="147" t="s">
        <v>28</v>
      </c>
      <c r="C26" s="154"/>
      <c r="D26" s="33">
        <v>0</v>
      </c>
      <c r="E26" s="33">
        <v>0</v>
      </c>
      <c r="F26" s="33">
        <v>0</v>
      </c>
      <c r="G26" s="35">
        <v>0</v>
      </c>
      <c r="H26" s="35">
        <v>0</v>
      </c>
      <c r="I26" s="36"/>
    </row>
    <row r="27" spans="1:9" s="1" customFormat="1" ht="21" customHeight="1">
      <c r="A27" s="150"/>
      <c r="B27" s="47" t="s">
        <v>29</v>
      </c>
      <c r="C27" s="82"/>
      <c r="D27" s="42">
        <f>D4+D21</f>
        <v>3945.3</v>
      </c>
      <c r="E27" s="42">
        <f>E4+E21</f>
        <v>696.9</v>
      </c>
      <c r="F27" s="42">
        <f>F4+F21</f>
        <v>1083.5</v>
      </c>
      <c r="G27" s="35">
        <f>F27/D27</f>
        <v>0.2746305730869642</v>
      </c>
      <c r="H27" s="35">
        <f>F27/E27</f>
        <v>1.5547424307648157</v>
      </c>
      <c r="I27" s="36"/>
    </row>
    <row r="28" spans="1:9" s="1" customFormat="1" ht="21" customHeight="1">
      <c r="A28" s="150"/>
      <c r="B28" s="147" t="s">
        <v>109</v>
      </c>
      <c r="C28" s="154"/>
      <c r="D28" s="33">
        <f>D4</f>
        <v>2825.6</v>
      </c>
      <c r="E28" s="33">
        <f>E4</f>
        <v>417</v>
      </c>
      <c r="F28" s="33">
        <f>F4</f>
        <v>1032.7</v>
      </c>
      <c r="G28" s="35">
        <f>F28/D28</f>
        <v>0.36547989807474524</v>
      </c>
      <c r="H28" s="35">
        <f>F28/E28</f>
        <v>2.4764988009592326</v>
      </c>
      <c r="I28" s="36"/>
    </row>
    <row r="29" spans="1:9" s="1" customFormat="1" ht="12.75">
      <c r="A29" s="158"/>
      <c r="B29" s="189"/>
      <c r="C29" s="189"/>
      <c r="D29" s="189"/>
      <c r="E29" s="189"/>
      <c r="F29" s="189"/>
      <c r="G29" s="189"/>
      <c r="H29" s="190"/>
      <c r="I29" s="36"/>
    </row>
    <row r="30" spans="1:9" s="1" customFormat="1" ht="15" customHeight="1">
      <c r="A30" s="191" t="s">
        <v>161</v>
      </c>
      <c r="B30" s="168" t="s">
        <v>30</v>
      </c>
      <c r="C30" s="156" t="s">
        <v>200</v>
      </c>
      <c r="D30" s="161" t="s">
        <v>4</v>
      </c>
      <c r="E30" s="164" t="s">
        <v>366</v>
      </c>
      <c r="F30" s="164" t="s">
        <v>5</v>
      </c>
      <c r="G30" s="187" t="s">
        <v>149</v>
      </c>
      <c r="H30" s="164" t="s">
        <v>367</v>
      </c>
      <c r="I30" s="36"/>
    </row>
    <row r="31" spans="1:9" s="1" customFormat="1" ht="15" customHeight="1">
      <c r="A31" s="191"/>
      <c r="B31" s="168"/>
      <c r="C31" s="157"/>
      <c r="D31" s="161"/>
      <c r="E31" s="165"/>
      <c r="F31" s="165"/>
      <c r="G31" s="188"/>
      <c r="H31" s="165"/>
      <c r="I31" s="36"/>
    </row>
    <row r="32" spans="1:9" s="1" customFormat="1" ht="25.5">
      <c r="A32" s="50" t="s">
        <v>70</v>
      </c>
      <c r="B32" s="45" t="s">
        <v>31</v>
      </c>
      <c r="C32" s="50"/>
      <c r="D32" s="83">
        <f>D33+D34+D35</f>
        <v>1907.9</v>
      </c>
      <c r="E32" s="83">
        <f>E33+E34+E35</f>
        <v>503.8</v>
      </c>
      <c r="F32" s="83">
        <f>F33+F34+F35</f>
        <v>414.2</v>
      </c>
      <c r="G32" s="84">
        <f>F32/D32</f>
        <v>0.21709733214529062</v>
      </c>
      <c r="H32" s="84">
        <f>F32/E32</f>
        <v>0.8221516474791584</v>
      </c>
      <c r="I32" s="36"/>
    </row>
    <row r="33" spans="1:9" s="1" customFormat="1" ht="80.25" customHeight="1">
      <c r="A33" s="154" t="s">
        <v>73</v>
      </c>
      <c r="B33" s="147" t="s">
        <v>165</v>
      </c>
      <c r="C33" s="154" t="s">
        <v>73</v>
      </c>
      <c r="D33" s="32">
        <v>1892.7</v>
      </c>
      <c r="E33" s="32">
        <v>493.6</v>
      </c>
      <c r="F33" s="32">
        <v>414.2</v>
      </c>
      <c r="G33" s="84">
        <f aca="true" t="shared" si="2" ref="G33:G63">F33/D33</f>
        <v>0.21884080942568815</v>
      </c>
      <c r="H33" s="84">
        <f aca="true" t="shared" si="3" ref="H33:H63">F33/E33</f>
        <v>0.8391410048622365</v>
      </c>
      <c r="I33" s="36"/>
    </row>
    <row r="34" spans="1:9" s="1" customFormat="1" ht="18.75" customHeight="1">
      <c r="A34" s="154" t="s">
        <v>75</v>
      </c>
      <c r="B34" s="147" t="s">
        <v>36</v>
      </c>
      <c r="C34" s="154" t="s">
        <v>75</v>
      </c>
      <c r="D34" s="32">
        <v>10</v>
      </c>
      <c r="E34" s="32">
        <v>5</v>
      </c>
      <c r="F34" s="32">
        <v>0</v>
      </c>
      <c r="G34" s="84">
        <f t="shared" si="2"/>
        <v>0</v>
      </c>
      <c r="H34" s="84">
        <f t="shared" si="3"/>
        <v>0</v>
      </c>
      <c r="I34" s="36"/>
    </row>
    <row r="35" spans="1:9" s="1" customFormat="1" ht="25.5">
      <c r="A35" s="154" t="s">
        <v>132</v>
      </c>
      <c r="B35" s="147" t="s">
        <v>125</v>
      </c>
      <c r="C35" s="154"/>
      <c r="D35" s="32">
        <f>D36+D37</f>
        <v>5.2</v>
      </c>
      <c r="E35" s="32">
        <f>E36+E37</f>
        <v>5.2</v>
      </c>
      <c r="F35" s="32">
        <f>F36+F37</f>
        <v>0</v>
      </c>
      <c r="G35" s="84">
        <f t="shared" si="2"/>
        <v>0</v>
      </c>
      <c r="H35" s="84">
        <f t="shared" si="3"/>
        <v>0</v>
      </c>
      <c r="I35" s="36"/>
    </row>
    <row r="36" spans="1:9" s="16" customFormat="1" ht="30.75" customHeight="1">
      <c r="A36" s="85"/>
      <c r="B36" s="58" t="s">
        <v>217</v>
      </c>
      <c r="C36" s="85" t="s">
        <v>218</v>
      </c>
      <c r="D36" s="86">
        <v>5.2</v>
      </c>
      <c r="E36" s="86">
        <v>5.2</v>
      </c>
      <c r="F36" s="86">
        <v>0</v>
      </c>
      <c r="G36" s="84">
        <f t="shared" si="2"/>
        <v>0</v>
      </c>
      <c r="H36" s="84">
        <f t="shared" si="3"/>
        <v>0</v>
      </c>
      <c r="I36" s="139"/>
    </row>
    <row r="37" spans="1:9" s="16" customFormat="1" ht="39" customHeight="1" hidden="1">
      <c r="A37" s="85"/>
      <c r="B37" s="58" t="s">
        <v>281</v>
      </c>
      <c r="C37" s="85" t="s">
        <v>280</v>
      </c>
      <c r="D37" s="86">
        <v>0</v>
      </c>
      <c r="E37" s="86">
        <v>0</v>
      </c>
      <c r="F37" s="86">
        <v>0</v>
      </c>
      <c r="G37" s="84" t="e">
        <f t="shared" si="2"/>
        <v>#DIV/0!</v>
      </c>
      <c r="H37" s="84" t="e">
        <f t="shared" si="3"/>
        <v>#DIV/0!</v>
      </c>
      <c r="I37" s="139"/>
    </row>
    <row r="38" spans="1:9" s="1" customFormat="1" ht="18" customHeight="1">
      <c r="A38" s="50" t="s">
        <v>112</v>
      </c>
      <c r="B38" s="45" t="s">
        <v>105</v>
      </c>
      <c r="C38" s="50"/>
      <c r="D38" s="83">
        <f>D39</f>
        <v>161</v>
      </c>
      <c r="E38" s="83">
        <f>E39</f>
        <v>144.9</v>
      </c>
      <c r="F38" s="83">
        <f>F39</f>
        <v>22.2</v>
      </c>
      <c r="G38" s="84">
        <f t="shared" si="2"/>
        <v>0.13788819875776398</v>
      </c>
      <c r="H38" s="84">
        <f t="shared" si="3"/>
        <v>0.15320910973084886</v>
      </c>
      <c r="I38" s="36"/>
    </row>
    <row r="39" spans="1:9" s="1" customFormat="1" ht="54" customHeight="1">
      <c r="A39" s="154" t="s">
        <v>113</v>
      </c>
      <c r="B39" s="147" t="s">
        <v>171</v>
      </c>
      <c r="C39" s="154" t="s">
        <v>274</v>
      </c>
      <c r="D39" s="32">
        <v>161</v>
      </c>
      <c r="E39" s="32">
        <v>144.9</v>
      </c>
      <c r="F39" s="32">
        <v>22.2</v>
      </c>
      <c r="G39" s="84">
        <f t="shared" si="2"/>
        <v>0.13788819875776398</v>
      </c>
      <c r="H39" s="84">
        <f t="shared" si="3"/>
        <v>0.15320910973084886</v>
      </c>
      <c r="I39" s="36"/>
    </row>
    <row r="40" spans="1:9" s="1" customFormat="1" ht="25.5" hidden="1">
      <c r="A40" s="50" t="s">
        <v>76</v>
      </c>
      <c r="B40" s="45" t="s">
        <v>39</v>
      </c>
      <c r="C40" s="50"/>
      <c r="D40" s="83">
        <f aca="true" t="shared" si="4" ref="D40:F41">D41</f>
        <v>0</v>
      </c>
      <c r="E40" s="83">
        <f t="shared" si="4"/>
        <v>0</v>
      </c>
      <c r="F40" s="83">
        <f t="shared" si="4"/>
        <v>0</v>
      </c>
      <c r="G40" s="84" t="e">
        <f t="shared" si="2"/>
        <v>#DIV/0!</v>
      </c>
      <c r="H40" s="84" t="e">
        <f t="shared" si="3"/>
        <v>#DIV/0!</v>
      </c>
      <c r="I40" s="36"/>
    </row>
    <row r="41" spans="1:9" s="1" customFormat="1" ht="25.5" hidden="1">
      <c r="A41" s="154" t="s">
        <v>114</v>
      </c>
      <c r="B41" s="147" t="s">
        <v>107</v>
      </c>
      <c r="C41" s="154"/>
      <c r="D41" s="32">
        <f>D42</f>
        <v>0</v>
      </c>
      <c r="E41" s="32">
        <f>E42</f>
        <v>0</v>
      </c>
      <c r="F41" s="32">
        <f t="shared" si="4"/>
        <v>0</v>
      </c>
      <c r="G41" s="84" t="e">
        <f t="shared" si="2"/>
        <v>#DIV/0!</v>
      </c>
      <c r="H41" s="84" t="e">
        <f t="shared" si="3"/>
        <v>#DIV/0!</v>
      </c>
      <c r="I41" s="36"/>
    </row>
    <row r="42" spans="1:9" s="16" customFormat="1" ht="54" customHeight="1" hidden="1">
      <c r="A42" s="85"/>
      <c r="B42" s="58" t="s">
        <v>208</v>
      </c>
      <c r="C42" s="85" t="s">
        <v>207</v>
      </c>
      <c r="D42" s="86">
        <v>0</v>
      </c>
      <c r="E42" s="86">
        <v>0</v>
      </c>
      <c r="F42" s="86"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28.5" customHeight="1" hidden="1">
      <c r="A43" s="50" t="s">
        <v>77</v>
      </c>
      <c r="B43" s="45" t="s">
        <v>41</v>
      </c>
      <c r="C43" s="50"/>
      <c r="D43" s="83">
        <f aca="true" t="shared" si="5" ref="D43:F44">D44</f>
        <v>0</v>
      </c>
      <c r="E43" s="83">
        <f t="shared" si="5"/>
        <v>0</v>
      </c>
      <c r="F43" s="83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7.5" customHeight="1" hidden="1">
      <c r="A44" s="151" t="s">
        <v>78</v>
      </c>
      <c r="B44" s="68" t="s">
        <v>127</v>
      </c>
      <c r="C44" s="154"/>
      <c r="D44" s="32">
        <f t="shared" si="5"/>
        <v>0</v>
      </c>
      <c r="E44" s="32">
        <f t="shared" si="5"/>
        <v>0</v>
      </c>
      <c r="F44" s="32">
        <f t="shared" si="5"/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9" s="16" customFormat="1" ht="42.75" customHeight="1" hidden="1">
      <c r="A45" s="85"/>
      <c r="B45" s="61" t="s">
        <v>127</v>
      </c>
      <c r="C45" s="85" t="s">
        <v>287</v>
      </c>
      <c r="D45" s="86">
        <v>0</v>
      </c>
      <c r="E45" s="86">
        <f>0</f>
        <v>0</v>
      </c>
      <c r="F45" s="86">
        <v>0</v>
      </c>
      <c r="G45" s="84" t="e">
        <f t="shared" si="2"/>
        <v>#DIV/0!</v>
      </c>
      <c r="H45" s="84" t="e">
        <f t="shared" si="3"/>
        <v>#DIV/0!</v>
      </c>
      <c r="I45" s="139"/>
    </row>
    <row r="46" spans="1:9" s="1" customFormat="1" ht="38.25">
      <c r="A46" s="50" t="s">
        <v>79</v>
      </c>
      <c r="B46" s="45" t="s">
        <v>42</v>
      </c>
      <c r="C46" s="50"/>
      <c r="D46" s="83">
        <f>D47</f>
        <v>345</v>
      </c>
      <c r="E46" s="83">
        <f>E47</f>
        <v>146.3</v>
      </c>
      <c r="F46" s="83">
        <f>F47</f>
        <v>136.2</v>
      </c>
      <c r="G46" s="84">
        <f t="shared" si="2"/>
        <v>0.3947826086956521</v>
      </c>
      <c r="H46" s="84">
        <f t="shared" si="3"/>
        <v>0.9309637730690361</v>
      </c>
      <c r="I46" s="36"/>
    </row>
    <row r="47" spans="1:9" s="1" customFormat="1" ht="12.75">
      <c r="A47" s="154" t="s">
        <v>45</v>
      </c>
      <c r="B47" s="147" t="s">
        <v>46</v>
      </c>
      <c r="C47" s="154"/>
      <c r="D47" s="32">
        <f>D48+D49+D51+D50</f>
        <v>345</v>
      </c>
      <c r="E47" s="32">
        <f>E48+E49+E51+E50</f>
        <v>146.3</v>
      </c>
      <c r="F47" s="32">
        <f>F48+F49+F51+F50</f>
        <v>136.2</v>
      </c>
      <c r="G47" s="84">
        <f t="shared" si="2"/>
        <v>0.3947826086956521</v>
      </c>
      <c r="H47" s="84">
        <f t="shared" si="3"/>
        <v>0.9309637730690361</v>
      </c>
      <c r="I47" s="36"/>
    </row>
    <row r="48" spans="1:9" s="16" customFormat="1" ht="12.75">
      <c r="A48" s="85"/>
      <c r="B48" s="58" t="s">
        <v>100</v>
      </c>
      <c r="C48" s="85" t="s">
        <v>263</v>
      </c>
      <c r="D48" s="86">
        <v>250</v>
      </c>
      <c r="E48" s="86">
        <v>75</v>
      </c>
      <c r="F48" s="86">
        <v>68</v>
      </c>
      <c r="G48" s="84">
        <f t="shared" si="2"/>
        <v>0.272</v>
      </c>
      <c r="H48" s="84">
        <f t="shared" si="3"/>
        <v>0.9066666666666666</v>
      </c>
      <c r="I48" s="139"/>
    </row>
    <row r="49" spans="1:9" s="16" customFormat="1" ht="12.75">
      <c r="A49" s="85"/>
      <c r="B49" s="58" t="s">
        <v>268</v>
      </c>
      <c r="C49" s="85" t="s">
        <v>264</v>
      </c>
      <c r="D49" s="86">
        <v>17.5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12.75">
      <c r="A50" s="85"/>
      <c r="B50" s="58" t="s">
        <v>382</v>
      </c>
      <c r="C50" s="85" t="s">
        <v>381</v>
      </c>
      <c r="D50" s="86">
        <v>6.2</v>
      </c>
      <c r="E50" s="86">
        <v>0</v>
      </c>
      <c r="F50" s="86">
        <v>0</v>
      </c>
      <c r="G50" s="84">
        <f t="shared" si="2"/>
        <v>0</v>
      </c>
      <c r="H50" s="84">
        <v>0</v>
      </c>
      <c r="I50" s="139"/>
    </row>
    <row r="51" spans="1:9" s="16" customFormat="1" ht="31.5" customHeight="1">
      <c r="A51" s="85"/>
      <c r="B51" s="58" t="s">
        <v>183</v>
      </c>
      <c r="C51" s="85" t="s">
        <v>269</v>
      </c>
      <c r="D51" s="86">
        <v>71.3</v>
      </c>
      <c r="E51" s="86">
        <v>71.3</v>
      </c>
      <c r="F51" s="86">
        <v>68.2</v>
      </c>
      <c r="G51" s="84">
        <f t="shared" si="2"/>
        <v>0.9565217391304348</v>
      </c>
      <c r="H51" s="84">
        <f t="shared" si="3"/>
        <v>0.9565217391304348</v>
      </c>
      <c r="I51" s="139"/>
    </row>
    <row r="52" spans="1:9" s="1" customFormat="1" ht="25.5">
      <c r="A52" s="62" t="s">
        <v>130</v>
      </c>
      <c r="B52" s="152" t="s">
        <v>128</v>
      </c>
      <c r="C52" s="62"/>
      <c r="D52" s="83">
        <f>D54</f>
        <v>1</v>
      </c>
      <c r="E52" s="83">
        <f>E54</f>
        <v>1</v>
      </c>
      <c r="F52" s="83">
        <f>F54</f>
        <v>0</v>
      </c>
      <c r="G52" s="84">
        <f t="shared" si="2"/>
        <v>0</v>
      </c>
      <c r="H52" s="84">
        <f t="shared" si="3"/>
        <v>0</v>
      </c>
      <c r="I52" s="36"/>
    </row>
    <row r="53" spans="1:9" s="1" customFormat="1" ht="25.5">
      <c r="A53" s="151" t="s">
        <v>124</v>
      </c>
      <c r="B53" s="147" t="s">
        <v>131</v>
      </c>
      <c r="C53" s="154"/>
      <c r="D53" s="32">
        <f>D54</f>
        <v>1</v>
      </c>
      <c r="E53" s="32">
        <f>E54</f>
        <v>1</v>
      </c>
      <c r="F53" s="32">
        <f>F54</f>
        <v>0</v>
      </c>
      <c r="G53" s="84">
        <f t="shared" si="2"/>
        <v>0</v>
      </c>
      <c r="H53" s="84">
        <f t="shared" si="3"/>
        <v>0</v>
      </c>
      <c r="I53" s="36"/>
    </row>
    <row r="54" spans="1:9" s="16" customFormat="1" ht="31.5" customHeight="1">
      <c r="A54" s="85"/>
      <c r="B54" s="58" t="s">
        <v>277</v>
      </c>
      <c r="C54" s="85" t="s">
        <v>270</v>
      </c>
      <c r="D54" s="86">
        <v>1</v>
      </c>
      <c r="E54" s="86">
        <v>1</v>
      </c>
      <c r="F54" s="86">
        <v>0</v>
      </c>
      <c r="G54" s="84">
        <f t="shared" si="2"/>
        <v>0</v>
      </c>
      <c r="H54" s="84">
        <f t="shared" si="3"/>
        <v>0</v>
      </c>
      <c r="I54" s="139"/>
    </row>
    <row r="55" spans="1:9" s="1" customFormat="1" ht="12.75" hidden="1">
      <c r="A55" s="50" t="s">
        <v>47</v>
      </c>
      <c r="B55" s="45" t="s">
        <v>48</v>
      </c>
      <c r="C55" s="50"/>
      <c r="D55" s="83">
        <f aca="true" t="shared" si="6" ref="D55:F56">D56</f>
        <v>0</v>
      </c>
      <c r="E55" s="83">
        <f t="shared" si="6"/>
        <v>0</v>
      </c>
      <c r="F55" s="83">
        <f t="shared" si="6"/>
        <v>0</v>
      </c>
      <c r="G55" s="84" t="e">
        <f t="shared" si="2"/>
        <v>#DIV/0!</v>
      </c>
      <c r="H55" s="84" t="e">
        <f t="shared" si="3"/>
        <v>#DIV/0!</v>
      </c>
      <c r="I55" s="36"/>
    </row>
    <row r="56" spans="1:9" s="1" customFormat="1" ht="12.75" hidden="1">
      <c r="A56" s="154" t="s">
        <v>52</v>
      </c>
      <c r="B56" s="147" t="s">
        <v>53</v>
      </c>
      <c r="C56" s="154"/>
      <c r="D56" s="32">
        <f t="shared" si="6"/>
        <v>0</v>
      </c>
      <c r="E56" s="32">
        <f t="shared" si="6"/>
        <v>0</v>
      </c>
      <c r="F56" s="32">
        <f t="shared" si="6"/>
        <v>0</v>
      </c>
      <c r="G56" s="84" t="e">
        <f t="shared" si="2"/>
        <v>#DIV/0!</v>
      </c>
      <c r="H56" s="84" t="e">
        <f t="shared" si="3"/>
        <v>#DIV/0!</v>
      </c>
      <c r="I56" s="36"/>
    </row>
    <row r="57" spans="1:9" s="16" customFormat="1" ht="40.5" customHeight="1" hidden="1">
      <c r="A57" s="85"/>
      <c r="B57" s="58" t="s">
        <v>271</v>
      </c>
      <c r="C57" s="85" t="s">
        <v>272</v>
      </c>
      <c r="D57" s="86">
        <v>0</v>
      </c>
      <c r="E57" s="86">
        <v>0</v>
      </c>
      <c r="F57" s="86">
        <v>0</v>
      </c>
      <c r="G57" s="84" t="e">
        <f t="shared" si="2"/>
        <v>#DIV/0!</v>
      </c>
      <c r="H57" s="84" t="e">
        <f t="shared" si="3"/>
        <v>#DIV/0!</v>
      </c>
      <c r="I57" s="139"/>
    </row>
    <row r="58" spans="1:9" s="1" customFormat="1" ht="12.75">
      <c r="A58" s="50">
        <v>1000</v>
      </c>
      <c r="B58" s="45" t="s">
        <v>62</v>
      </c>
      <c r="C58" s="50"/>
      <c r="D58" s="83">
        <f>D59</f>
        <v>18</v>
      </c>
      <c r="E58" s="83">
        <f>E59</f>
        <v>4.5</v>
      </c>
      <c r="F58" s="83">
        <f>F59</f>
        <v>3</v>
      </c>
      <c r="G58" s="84">
        <f t="shared" si="2"/>
        <v>0.16666666666666666</v>
      </c>
      <c r="H58" s="84">
        <f t="shared" si="3"/>
        <v>0.6666666666666666</v>
      </c>
      <c r="I58" s="36"/>
    </row>
    <row r="59" spans="1:9" s="1" customFormat="1" ht="12.75">
      <c r="A59" s="154">
        <v>1001</v>
      </c>
      <c r="B59" s="147" t="s">
        <v>186</v>
      </c>
      <c r="C59" s="154" t="s">
        <v>63</v>
      </c>
      <c r="D59" s="32">
        <v>18</v>
      </c>
      <c r="E59" s="32">
        <v>4.5</v>
      </c>
      <c r="F59" s="32">
        <v>3</v>
      </c>
      <c r="G59" s="84">
        <f t="shared" si="2"/>
        <v>0.16666666666666666</v>
      </c>
      <c r="H59" s="84">
        <f t="shared" si="3"/>
        <v>0.6666666666666666</v>
      </c>
      <c r="I59" s="36"/>
    </row>
    <row r="60" spans="1:9" s="1" customFormat="1" ht="25.5">
      <c r="A60" s="50"/>
      <c r="B60" s="45" t="s">
        <v>101</v>
      </c>
      <c r="C60" s="50"/>
      <c r="D60" s="32">
        <f>D61</f>
        <v>2464.5</v>
      </c>
      <c r="E60" s="32">
        <f>E61</f>
        <v>1335.1</v>
      </c>
      <c r="F60" s="32">
        <f>F61</f>
        <v>900</v>
      </c>
      <c r="G60" s="84">
        <f t="shared" si="2"/>
        <v>0.36518563603164944</v>
      </c>
      <c r="H60" s="84">
        <f t="shared" si="3"/>
        <v>0.6741068084787657</v>
      </c>
      <c r="I60" s="36"/>
    </row>
    <row r="61" spans="1:9" s="16" customFormat="1" ht="25.5" customHeight="1">
      <c r="A61" s="85"/>
      <c r="B61" s="58" t="s">
        <v>102</v>
      </c>
      <c r="C61" s="85"/>
      <c r="D61" s="86">
        <v>2464.5</v>
      </c>
      <c r="E61" s="86">
        <v>1335.1</v>
      </c>
      <c r="F61" s="86">
        <v>900</v>
      </c>
      <c r="G61" s="84">
        <f t="shared" si="2"/>
        <v>0.36518563603164944</v>
      </c>
      <c r="H61" s="84">
        <f t="shared" si="3"/>
        <v>0.6741068084787657</v>
      </c>
      <c r="I61" s="139"/>
    </row>
    <row r="62" spans="1:9" s="11" customFormat="1" ht="15.75">
      <c r="A62" s="50"/>
      <c r="B62" s="69" t="s">
        <v>69</v>
      </c>
      <c r="C62" s="87"/>
      <c r="D62" s="88">
        <f>D32+D38+D40+D46+D55+D52+D58+D60+D43</f>
        <v>4897.4</v>
      </c>
      <c r="E62" s="88">
        <f>E32+E38+E40+E46+E55+E52+E58+E60+E43</f>
        <v>2135.6</v>
      </c>
      <c r="F62" s="88">
        <f>F32+F38+F40+F46+F55+F52+F58+F60+F43</f>
        <v>1475.6</v>
      </c>
      <c r="G62" s="84">
        <f t="shared" si="2"/>
        <v>0.3013027320619104</v>
      </c>
      <c r="H62" s="84">
        <f t="shared" si="3"/>
        <v>0.6909533620528189</v>
      </c>
      <c r="I62" s="140"/>
    </row>
    <row r="63" spans="1:9" s="1" customFormat="1" ht="25.5">
      <c r="A63" s="155"/>
      <c r="B63" s="147" t="s">
        <v>84</v>
      </c>
      <c r="C63" s="154"/>
      <c r="D63" s="91">
        <f>D60</f>
        <v>2464.5</v>
      </c>
      <c r="E63" s="91">
        <f>E60</f>
        <v>1335.1</v>
      </c>
      <c r="F63" s="91">
        <f>F60</f>
        <v>900</v>
      </c>
      <c r="G63" s="84">
        <f t="shared" si="2"/>
        <v>0.36518563603164944</v>
      </c>
      <c r="H63" s="84">
        <f t="shared" si="3"/>
        <v>0.6741068084787657</v>
      </c>
      <c r="I63" s="36"/>
    </row>
    <row r="64" spans="1:9" s="1" customFormat="1" ht="12.75">
      <c r="A64" s="37"/>
      <c r="B64" s="36"/>
      <c r="C64" s="37"/>
      <c r="D64" s="36"/>
      <c r="E64" s="36"/>
      <c r="F64" s="36"/>
      <c r="G64" s="36"/>
      <c r="H64" s="36"/>
      <c r="I64" s="36"/>
    </row>
    <row r="65" spans="1:9" s="1" customFormat="1" ht="12.75">
      <c r="A65" s="37"/>
      <c r="B65" s="36"/>
      <c r="C65" s="37"/>
      <c r="D65" s="36"/>
      <c r="E65" s="36"/>
      <c r="F65" s="36"/>
      <c r="G65" s="36"/>
      <c r="H65" s="36"/>
      <c r="I65" s="36"/>
    </row>
    <row r="66" spans="1:9" s="1" customFormat="1" ht="15">
      <c r="A66" s="37"/>
      <c r="B66" s="38" t="s">
        <v>94</v>
      </c>
      <c r="C66" s="39"/>
      <c r="D66" s="36"/>
      <c r="E66" s="36"/>
      <c r="F66" s="36">
        <v>1000.1</v>
      </c>
      <c r="G66" s="36"/>
      <c r="H66" s="36"/>
      <c r="I66" s="36"/>
    </row>
    <row r="67" spans="1:9" s="1" customFormat="1" ht="15">
      <c r="A67" s="37"/>
      <c r="B67" s="38"/>
      <c r="C67" s="39"/>
      <c r="D67" s="36"/>
      <c r="E67" s="36"/>
      <c r="F67" s="36"/>
      <c r="G67" s="36"/>
      <c r="H67" s="36"/>
      <c r="I67" s="36"/>
    </row>
    <row r="68" spans="1:9" s="1" customFormat="1" ht="15">
      <c r="A68" s="37"/>
      <c r="B68" s="38" t="s">
        <v>85</v>
      </c>
      <c r="C68" s="39"/>
      <c r="D68" s="36"/>
      <c r="E68" s="36"/>
      <c r="F68" s="36"/>
      <c r="G68" s="36"/>
      <c r="H68" s="36"/>
      <c r="I68" s="36"/>
    </row>
    <row r="69" spans="1:9" s="1" customFormat="1" ht="15">
      <c r="A69" s="37"/>
      <c r="B69" s="38" t="s">
        <v>86</v>
      </c>
      <c r="C69" s="39"/>
      <c r="D69" s="36"/>
      <c r="E69" s="36"/>
      <c r="F69" s="36"/>
      <c r="G69" s="36"/>
      <c r="H69" s="36"/>
      <c r="I69" s="36"/>
    </row>
    <row r="70" spans="1:9" s="1" customFormat="1" ht="15">
      <c r="A70" s="37"/>
      <c r="B70" s="38"/>
      <c r="C70" s="39"/>
      <c r="D70" s="36"/>
      <c r="E70" s="36"/>
      <c r="F70" s="36"/>
      <c r="G70" s="36"/>
      <c r="H70" s="36"/>
      <c r="I70" s="36"/>
    </row>
    <row r="71" spans="1:9" s="1" customFormat="1" ht="15">
      <c r="A71" s="37"/>
      <c r="B71" s="38" t="s">
        <v>87</v>
      </c>
      <c r="C71" s="39"/>
      <c r="D71" s="36"/>
      <c r="E71" s="36"/>
      <c r="F71" s="36"/>
      <c r="G71" s="36"/>
      <c r="H71" s="36"/>
      <c r="I71" s="36"/>
    </row>
    <row r="72" spans="1:9" s="1" customFormat="1" ht="15">
      <c r="A72" s="37"/>
      <c r="B72" s="38" t="s">
        <v>88</v>
      </c>
      <c r="C72" s="39"/>
      <c r="D72" s="36"/>
      <c r="E72" s="36"/>
      <c r="F72" s="36"/>
      <c r="G72" s="36"/>
      <c r="H72" s="36"/>
      <c r="I72" s="36"/>
    </row>
    <row r="73" spans="1:9" s="1" customFormat="1" ht="15">
      <c r="A73" s="37"/>
      <c r="B73" s="38"/>
      <c r="C73" s="39"/>
      <c r="D73" s="36"/>
      <c r="E73" s="36"/>
      <c r="F73" s="36"/>
      <c r="G73" s="36"/>
      <c r="H73" s="36"/>
      <c r="I73" s="36"/>
    </row>
    <row r="74" spans="1:9" s="1" customFormat="1" ht="15">
      <c r="A74" s="37"/>
      <c r="B74" s="38" t="s">
        <v>89</v>
      </c>
      <c r="C74" s="39"/>
      <c r="D74" s="36"/>
      <c r="E74" s="36"/>
      <c r="F74" s="36"/>
      <c r="G74" s="36"/>
      <c r="H74" s="36"/>
      <c r="I74" s="36"/>
    </row>
    <row r="75" spans="1:9" s="1" customFormat="1" ht="15">
      <c r="A75" s="37"/>
      <c r="B75" s="38" t="s">
        <v>90</v>
      </c>
      <c r="C75" s="39"/>
      <c r="D75" s="36"/>
      <c r="E75" s="36"/>
      <c r="F75" s="36"/>
      <c r="G75" s="36"/>
      <c r="H75" s="36"/>
      <c r="I75" s="36"/>
    </row>
    <row r="76" spans="1:9" s="1" customFormat="1" ht="15">
      <c r="A76" s="37"/>
      <c r="B76" s="38"/>
      <c r="C76" s="39"/>
      <c r="D76" s="36"/>
      <c r="E76" s="36"/>
      <c r="F76" s="36"/>
      <c r="G76" s="36"/>
      <c r="H76" s="36"/>
      <c r="I76" s="36"/>
    </row>
    <row r="77" spans="1:9" s="1" customFormat="1" ht="15">
      <c r="A77" s="37"/>
      <c r="B77" s="38" t="s">
        <v>91</v>
      </c>
      <c r="C77" s="39"/>
      <c r="D77" s="36"/>
      <c r="E77" s="36"/>
      <c r="F77" s="36"/>
      <c r="G77" s="36"/>
      <c r="H77" s="36"/>
      <c r="I77" s="36"/>
    </row>
    <row r="78" spans="1:9" s="1" customFormat="1" ht="15">
      <c r="A78" s="37"/>
      <c r="B78" s="38" t="s">
        <v>92</v>
      </c>
      <c r="C78" s="39"/>
      <c r="D78" s="36"/>
      <c r="E78" s="36"/>
      <c r="F78" s="36"/>
      <c r="G78" s="36"/>
      <c r="H78" s="36"/>
      <c r="I78" s="36"/>
    </row>
    <row r="79" spans="1:9" s="1" customFormat="1" ht="12.75">
      <c r="A79" s="37"/>
      <c r="B79" s="36"/>
      <c r="C79" s="37"/>
      <c r="D79" s="36"/>
      <c r="E79" s="36"/>
      <c r="F79" s="36"/>
      <c r="G79" s="36"/>
      <c r="H79" s="36"/>
      <c r="I79" s="36"/>
    </row>
    <row r="80" spans="1:9" s="1" customFormat="1" ht="12.75">
      <c r="A80" s="37"/>
      <c r="B80" s="36"/>
      <c r="C80" s="37"/>
      <c r="D80" s="36"/>
      <c r="E80" s="36"/>
      <c r="F80" s="36"/>
      <c r="G80" s="36"/>
      <c r="H80" s="36"/>
      <c r="I80" s="36"/>
    </row>
    <row r="81" spans="1:9" s="1" customFormat="1" ht="15">
      <c r="A81" s="37"/>
      <c r="B81" s="38" t="s">
        <v>93</v>
      </c>
      <c r="C81" s="39"/>
      <c r="D81" s="36"/>
      <c r="E81" s="36"/>
      <c r="F81" s="92">
        <f>F66+F27-F62</f>
        <v>608</v>
      </c>
      <c r="G81" s="36"/>
      <c r="H81" s="92"/>
      <c r="I81" s="36"/>
    </row>
    <row r="82" spans="1:9" s="1" customFormat="1" ht="12.75">
      <c r="A82" s="37"/>
      <c r="B82" s="36"/>
      <c r="C82" s="37"/>
      <c r="D82" s="36"/>
      <c r="E82" s="36"/>
      <c r="F82" s="36"/>
      <c r="G82" s="36"/>
      <c r="H82" s="36"/>
      <c r="I82" s="36"/>
    </row>
    <row r="83" spans="1:9" s="1" customFormat="1" ht="12.75">
      <c r="A83" s="37"/>
      <c r="B83" s="36"/>
      <c r="C83" s="37"/>
      <c r="D83" s="36"/>
      <c r="E83" s="36"/>
      <c r="F83" s="36"/>
      <c r="G83" s="36"/>
      <c r="H83" s="36"/>
      <c r="I83" s="36"/>
    </row>
    <row r="84" spans="1:9" s="1" customFormat="1" ht="15">
      <c r="A84" s="37"/>
      <c r="B84" s="38" t="s">
        <v>95</v>
      </c>
      <c r="C84" s="39"/>
      <c r="D84" s="36"/>
      <c r="E84" s="36"/>
      <c r="F84" s="36"/>
      <c r="G84" s="36"/>
      <c r="H84" s="36"/>
      <c r="I84" s="36"/>
    </row>
    <row r="85" spans="1:9" s="1" customFormat="1" ht="15">
      <c r="A85" s="37"/>
      <c r="B85" s="38" t="s">
        <v>96</v>
      </c>
      <c r="C85" s="39"/>
      <c r="D85" s="36"/>
      <c r="E85" s="36"/>
      <c r="F85" s="36"/>
      <c r="G85" s="36"/>
      <c r="H85" s="36"/>
      <c r="I85" s="36"/>
    </row>
    <row r="86" spans="1:9" s="1" customFormat="1" ht="15">
      <c r="A86" s="37"/>
      <c r="B86" s="38" t="s">
        <v>97</v>
      </c>
      <c r="C86" s="39"/>
      <c r="D86" s="36"/>
      <c r="E86" s="36"/>
      <c r="F86" s="36"/>
      <c r="G86" s="36"/>
      <c r="H86" s="36"/>
      <c r="I86" s="3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60">
      <selection activeCell="H60" sqref="A1:H16384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5" width="12.7109375" style="36" customWidth="1"/>
    <col min="6" max="7" width="11.421875" style="36" customWidth="1"/>
    <col min="8" max="8" width="10.7109375" style="36" customWidth="1"/>
    <col min="9" max="9" width="9.140625" style="36" customWidth="1"/>
    <col min="10" max="16384" width="9.140625" style="1" customWidth="1"/>
  </cols>
  <sheetData>
    <row r="1" spans="1:9" s="5" customFormat="1" ht="60" customHeight="1">
      <c r="A1" s="162" t="s">
        <v>395</v>
      </c>
      <c r="B1" s="162"/>
      <c r="C1" s="162"/>
      <c r="D1" s="162"/>
      <c r="E1" s="162"/>
      <c r="F1" s="162"/>
      <c r="G1" s="162"/>
      <c r="H1" s="162"/>
      <c r="I1" s="141"/>
    </row>
    <row r="2" spans="1:8" ht="12.75" customHeight="1">
      <c r="A2" s="40"/>
      <c r="B2" s="168" t="s">
        <v>3</v>
      </c>
      <c r="C2" s="41"/>
      <c r="D2" s="161" t="s">
        <v>4</v>
      </c>
      <c r="E2" s="164" t="s">
        <v>366</v>
      </c>
      <c r="F2" s="161" t="s">
        <v>5</v>
      </c>
      <c r="G2" s="187" t="s">
        <v>149</v>
      </c>
      <c r="H2" s="164" t="s">
        <v>367</v>
      </c>
    </row>
    <row r="3" spans="1:8" ht="28.5" customHeight="1">
      <c r="A3" s="150"/>
      <c r="B3" s="168"/>
      <c r="C3" s="41"/>
      <c r="D3" s="161"/>
      <c r="E3" s="165"/>
      <c r="F3" s="161"/>
      <c r="G3" s="188"/>
      <c r="H3" s="165"/>
    </row>
    <row r="4" spans="1:8" ht="15">
      <c r="A4" s="150"/>
      <c r="B4" s="146" t="s">
        <v>83</v>
      </c>
      <c r="C4" s="153"/>
      <c r="D4" s="148">
        <f>D5+D6+D7+D8+D9+D10+D11+D12+D13+D14+D15+D16+D17+D18+D19</f>
        <v>2276.3</v>
      </c>
      <c r="E4" s="148">
        <f>E5+E6+E7+E8+E9+E10+E11+E12+E13+E14+E15+E16+E17+E18+E19</f>
        <v>325</v>
      </c>
      <c r="F4" s="148">
        <f>F5+F6+F7+F8+F9+F10+F11+F12+F13+F14+F15+F16+F17+F18+F19</f>
        <v>703.9000000000001</v>
      </c>
      <c r="G4" s="35">
        <f>F4/D4</f>
        <v>0.309229890611958</v>
      </c>
      <c r="H4" s="35">
        <f>F4/E4</f>
        <v>2.165846153846154</v>
      </c>
    </row>
    <row r="5" spans="1:8" ht="15">
      <c r="A5" s="150"/>
      <c r="B5" s="147" t="s">
        <v>7</v>
      </c>
      <c r="C5" s="154"/>
      <c r="D5" s="32">
        <v>66</v>
      </c>
      <c r="E5" s="32">
        <v>16</v>
      </c>
      <c r="F5" s="32">
        <v>11.6</v>
      </c>
      <c r="G5" s="35">
        <f aca="true" t="shared" si="0" ref="G5:G27">F5/D5</f>
        <v>0.17575757575757575</v>
      </c>
      <c r="H5" s="35">
        <f aca="true" t="shared" si="1" ref="H5:H27">F5/E5</f>
        <v>0.725</v>
      </c>
    </row>
    <row r="6" spans="1:8" ht="15">
      <c r="A6" s="150"/>
      <c r="B6" s="147" t="s">
        <v>302</v>
      </c>
      <c r="C6" s="154"/>
      <c r="D6" s="32">
        <v>590.3</v>
      </c>
      <c r="E6" s="32">
        <v>147</v>
      </c>
      <c r="F6" s="32">
        <v>222.7</v>
      </c>
      <c r="G6" s="35">
        <f t="shared" si="0"/>
        <v>0.37726579705234625</v>
      </c>
      <c r="H6" s="35">
        <f t="shared" si="1"/>
        <v>1.5149659863945577</v>
      </c>
    </row>
    <row r="7" spans="1:8" ht="15">
      <c r="A7" s="150"/>
      <c r="B7" s="147" t="s">
        <v>9</v>
      </c>
      <c r="C7" s="154"/>
      <c r="D7" s="32">
        <v>150</v>
      </c>
      <c r="E7" s="32">
        <v>20</v>
      </c>
      <c r="F7" s="32">
        <v>142.3</v>
      </c>
      <c r="G7" s="35">
        <f t="shared" si="0"/>
        <v>0.9486666666666668</v>
      </c>
      <c r="H7" s="35">
        <f t="shared" si="1"/>
        <v>7.115</v>
      </c>
    </row>
    <row r="8" spans="1:8" ht="15">
      <c r="A8" s="150"/>
      <c r="B8" s="147" t="s">
        <v>10</v>
      </c>
      <c r="C8" s="154"/>
      <c r="D8" s="32">
        <v>160</v>
      </c>
      <c r="E8" s="32">
        <v>10</v>
      </c>
      <c r="F8" s="32">
        <v>33.2</v>
      </c>
      <c r="G8" s="35">
        <f t="shared" si="0"/>
        <v>0.20750000000000002</v>
      </c>
      <c r="H8" s="35">
        <f t="shared" si="1"/>
        <v>3.3200000000000003</v>
      </c>
    </row>
    <row r="9" spans="1:8" ht="15">
      <c r="A9" s="150"/>
      <c r="B9" s="147" t="s">
        <v>11</v>
      </c>
      <c r="C9" s="154"/>
      <c r="D9" s="32">
        <v>1300</v>
      </c>
      <c r="E9" s="32">
        <v>130</v>
      </c>
      <c r="F9" s="32">
        <v>280.6</v>
      </c>
      <c r="G9" s="35">
        <f t="shared" si="0"/>
        <v>0.21584615384615385</v>
      </c>
      <c r="H9" s="35">
        <f t="shared" si="1"/>
        <v>2.1584615384615384</v>
      </c>
    </row>
    <row r="10" spans="1:8" ht="15">
      <c r="A10" s="150"/>
      <c r="B10" s="147" t="s">
        <v>108</v>
      </c>
      <c r="C10" s="154"/>
      <c r="D10" s="32">
        <v>10</v>
      </c>
      <c r="E10" s="32">
        <v>2</v>
      </c>
      <c r="F10" s="32">
        <v>13.3</v>
      </c>
      <c r="G10" s="35">
        <f t="shared" si="0"/>
        <v>1.33</v>
      </c>
      <c r="H10" s="35">
        <f t="shared" si="1"/>
        <v>6.65</v>
      </c>
    </row>
    <row r="11" spans="1:8" ht="15">
      <c r="A11" s="150"/>
      <c r="B11" s="147" t="s">
        <v>12</v>
      </c>
      <c r="C11" s="154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50"/>
      <c r="B12" s="147" t="s">
        <v>13</v>
      </c>
      <c r="C12" s="154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50"/>
      <c r="B13" s="147" t="s">
        <v>14</v>
      </c>
      <c r="C13" s="154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50"/>
      <c r="B14" s="147" t="s">
        <v>16</v>
      </c>
      <c r="C14" s="154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50"/>
      <c r="B15" s="147" t="s">
        <v>17</v>
      </c>
      <c r="C15" s="154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50"/>
      <c r="B16" s="147" t="s">
        <v>18</v>
      </c>
      <c r="C16" s="154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50"/>
      <c r="B17" s="147" t="s">
        <v>353</v>
      </c>
      <c r="C17" s="154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50"/>
      <c r="B18" s="147" t="s">
        <v>122</v>
      </c>
      <c r="C18" s="154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50"/>
      <c r="B19" s="147" t="s">
        <v>23</v>
      </c>
      <c r="C19" s="154"/>
      <c r="D19" s="32">
        <v>0</v>
      </c>
      <c r="E19" s="32">
        <v>0</v>
      </c>
      <c r="F19" s="32">
        <v>0.2</v>
      </c>
      <c r="G19" s="35">
        <v>0</v>
      </c>
      <c r="H19" s="35">
        <v>0</v>
      </c>
    </row>
    <row r="20" spans="1:8" ht="25.5">
      <c r="A20" s="150"/>
      <c r="B20" s="45" t="s">
        <v>82</v>
      </c>
      <c r="C20" s="50"/>
      <c r="D20" s="32">
        <f>D21+D22+D23+D25+D24</f>
        <v>1182.1</v>
      </c>
      <c r="E20" s="32">
        <f>E21+E22+E23+E25+E24</f>
        <v>295.6</v>
      </c>
      <c r="F20" s="32">
        <f>F21+F22+F23+F25+F24</f>
        <v>47.3</v>
      </c>
      <c r="G20" s="35">
        <f t="shared" si="0"/>
        <v>0.04001353523390576</v>
      </c>
      <c r="H20" s="35">
        <f t="shared" si="1"/>
        <v>0.16001353179972935</v>
      </c>
    </row>
    <row r="21" spans="1:8" ht="15">
      <c r="A21" s="150"/>
      <c r="B21" s="147" t="s">
        <v>25</v>
      </c>
      <c r="C21" s="154"/>
      <c r="D21" s="32">
        <v>1021.1</v>
      </c>
      <c r="E21" s="32">
        <v>255.3</v>
      </c>
      <c r="F21" s="32">
        <v>25.2</v>
      </c>
      <c r="G21" s="35">
        <f t="shared" si="0"/>
        <v>0.02467926745666438</v>
      </c>
      <c r="H21" s="35">
        <f t="shared" si="1"/>
        <v>0.09870740305522914</v>
      </c>
    </row>
    <row r="22" spans="1:8" ht="15">
      <c r="A22" s="150"/>
      <c r="B22" s="147" t="s">
        <v>103</v>
      </c>
      <c r="C22" s="154"/>
      <c r="D22" s="32">
        <v>161</v>
      </c>
      <c r="E22" s="32">
        <v>40.3</v>
      </c>
      <c r="F22" s="32">
        <v>22.1</v>
      </c>
      <c r="G22" s="35">
        <f t="shared" si="0"/>
        <v>0.13726708074534164</v>
      </c>
      <c r="H22" s="35">
        <f t="shared" si="1"/>
        <v>0.5483870967741936</v>
      </c>
    </row>
    <row r="23" spans="1:8" ht="15">
      <c r="A23" s="150"/>
      <c r="B23" s="147" t="s">
        <v>68</v>
      </c>
      <c r="C23" s="154"/>
      <c r="D23" s="32">
        <v>0</v>
      </c>
      <c r="E23" s="32">
        <v>0</v>
      </c>
      <c r="F23" s="32">
        <v>0</v>
      </c>
      <c r="G23" s="35">
        <v>0</v>
      </c>
      <c r="H23" s="35">
        <v>0</v>
      </c>
    </row>
    <row r="24" spans="1:8" ht="32.25" customHeight="1" thickBot="1">
      <c r="A24" s="150"/>
      <c r="B24" s="80" t="s">
        <v>157</v>
      </c>
      <c r="C24" s="8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50"/>
      <c r="B25" s="147" t="s">
        <v>28</v>
      </c>
      <c r="C25" s="154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50"/>
      <c r="B26" s="47" t="s">
        <v>29</v>
      </c>
      <c r="C26" s="82"/>
      <c r="D26" s="148">
        <f>D4+D20</f>
        <v>3458.4</v>
      </c>
      <c r="E26" s="148">
        <f>E4+E20</f>
        <v>620.6</v>
      </c>
      <c r="F26" s="148">
        <f>F4+F20</f>
        <v>751.2</v>
      </c>
      <c r="G26" s="35">
        <f t="shared" si="0"/>
        <v>0.21721027064538515</v>
      </c>
      <c r="H26" s="35">
        <f t="shared" si="1"/>
        <v>1.2104415082178537</v>
      </c>
    </row>
    <row r="27" spans="1:8" ht="15">
      <c r="A27" s="150"/>
      <c r="B27" s="147" t="s">
        <v>109</v>
      </c>
      <c r="C27" s="154"/>
      <c r="D27" s="32">
        <f>D4</f>
        <v>2276.3</v>
      </c>
      <c r="E27" s="32">
        <f>E4</f>
        <v>325</v>
      </c>
      <c r="F27" s="32">
        <f>F4</f>
        <v>703.9000000000001</v>
      </c>
      <c r="G27" s="35">
        <f t="shared" si="0"/>
        <v>0.309229890611958</v>
      </c>
      <c r="H27" s="35">
        <f t="shared" si="1"/>
        <v>2.165846153846154</v>
      </c>
    </row>
    <row r="28" spans="1:8" ht="12.75">
      <c r="A28" s="158"/>
      <c r="B28" s="174"/>
      <c r="C28" s="174"/>
      <c r="D28" s="174"/>
      <c r="E28" s="174"/>
      <c r="F28" s="174"/>
      <c r="G28" s="174"/>
      <c r="H28" s="175"/>
    </row>
    <row r="29" spans="1:8" ht="17.25" customHeight="1">
      <c r="A29" s="163" t="s">
        <v>161</v>
      </c>
      <c r="B29" s="168" t="s">
        <v>30</v>
      </c>
      <c r="C29" s="156" t="s">
        <v>200</v>
      </c>
      <c r="D29" s="166" t="s">
        <v>4</v>
      </c>
      <c r="E29" s="164" t="s">
        <v>366</v>
      </c>
      <c r="F29" s="196" t="s">
        <v>5</v>
      </c>
      <c r="G29" s="187" t="s">
        <v>149</v>
      </c>
      <c r="H29" s="164" t="s">
        <v>367</v>
      </c>
    </row>
    <row r="30" spans="1:8" ht="15" customHeight="1">
      <c r="A30" s="163"/>
      <c r="B30" s="168"/>
      <c r="C30" s="157"/>
      <c r="D30" s="166"/>
      <c r="E30" s="165"/>
      <c r="F30" s="197"/>
      <c r="G30" s="188"/>
      <c r="H30" s="165"/>
    </row>
    <row r="31" spans="1:8" ht="25.5">
      <c r="A31" s="50" t="s">
        <v>70</v>
      </c>
      <c r="B31" s="45" t="s">
        <v>31</v>
      </c>
      <c r="C31" s="50"/>
      <c r="D31" s="83">
        <f>D32+D33+D34</f>
        <v>2030.8000000000002</v>
      </c>
      <c r="E31" s="83">
        <f>E32+E33+E34</f>
        <v>589.9</v>
      </c>
      <c r="F31" s="83">
        <f>F32+F33+F34</f>
        <v>391.2</v>
      </c>
      <c r="G31" s="84">
        <f>F31/D31</f>
        <v>0.1926334449478038</v>
      </c>
      <c r="H31" s="84">
        <f>F31/E31</f>
        <v>0.663163248008137</v>
      </c>
    </row>
    <row r="32" spans="1:8" ht="63.75" customHeight="1">
      <c r="A32" s="154" t="s">
        <v>73</v>
      </c>
      <c r="B32" s="147" t="s">
        <v>165</v>
      </c>
      <c r="C32" s="154" t="s">
        <v>73</v>
      </c>
      <c r="D32" s="32">
        <v>2016.4</v>
      </c>
      <c r="E32" s="32">
        <v>584.9</v>
      </c>
      <c r="F32" s="32">
        <v>391.2</v>
      </c>
      <c r="G32" s="84">
        <f aca="true" t="shared" si="2" ref="G32:G61">F32/D32</f>
        <v>0.19400912517357666</v>
      </c>
      <c r="H32" s="84">
        <f aca="true" t="shared" si="3" ref="H32:H61">F32/E32</f>
        <v>0.6688322790220551</v>
      </c>
    </row>
    <row r="33" spans="1:8" ht="12.75">
      <c r="A33" s="154" t="s">
        <v>75</v>
      </c>
      <c r="B33" s="147" t="s">
        <v>36</v>
      </c>
      <c r="C33" s="154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84">
        <f t="shared" si="3"/>
        <v>0</v>
      </c>
    </row>
    <row r="34" spans="1:8" ht="12.75">
      <c r="A34" s="154" t="s">
        <v>132</v>
      </c>
      <c r="B34" s="147" t="s">
        <v>129</v>
      </c>
      <c r="C34" s="154"/>
      <c r="D34" s="32">
        <f>D35+D36</f>
        <v>4.4</v>
      </c>
      <c r="E34" s="32">
        <f>E35+E36</f>
        <v>0</v>
      </c>
      <c r="F34" s="32">
        <v>0</v>
      </c>
      <c r="G34" s="84">
        <f t="shared" si="2"/>
        <v>0</v>
      </c>
      <c r="H34" s="84">
        <v>0</v>
      </c>
    </row>
    <row r="35" spans="1:9" s="16" customFormat="1" ht="25.5">
      <c r="A35" s="85"/>
      <c r="B35" s="58" t="s">
        <v>118</v>
      </c>
      <c r="C35" s="85" t="s">
        <v>218</v>
      </c>
      <c r="D35" s="86">
        <v>4.4</v>
      </c>
      <c r="E35" s="86">
        <v>0</v>
      </c>
      <c r="F35" s="86">
        <v>0</v>
      </c>
      <c r="G35" s="84">
        <f t="shared" si="2"/>
        <v>0</v>
      </c>
      <c r="H35" s="84">
        <v>0</v>
      </c>
      <c r="I35" s="139"/>
    </row>
    <row r="36" spans="1:9" s="16" customFormat="1" ht="21" customHeight="1" hidden="1">
      <c r="A36" s="85"/>
      <c r="B36" s="58" t="s">
        <v>209</v>
      </c>
      <c r="C36" s="85" t="s">
        <v>195</v>
      </c>
      <c r="D36" s="86">
        <v>0</v>
      </c>
      <c r="E36" s="86">
        <v>0</v>
      </c>
      <c r="F36" s="86">
        <v>0</v>
      </c>
      <c r="G36" s="84" t="e">
        <f t="shared" si="2"/>
        <v>#DIV/0!</v>
      </c>
      <c r="H36" s="84" t="e">
        <f t="shared" si="3"/>
        <v>#DIV/0!</v>
      </c>
      <c r="I36" s="139"/>
    </row>
    <row r="37" spans="1:8" ht="25.5" customHeight="1">
      <c r="A37" s="50" t="s">
        <v>112</v>
      </c>
      <c r="B37" s="45" t="s">
        <v>105</v>
      </c>
      <c r="C37" s="50"/>
      <c r="D37" s="83">
        <f>D38</f>
        <v>161</v>
      </c>
      <c r="E37" s="83">
        <f>E38</f>
        <v>144.9</v>
      </c>
      <c r="F37" s="83">
        <f>F38</f>
        <v>22.1</v>
      </c>
      <c r="G37" s="84">
        <f t="shared" si="2"/>
        <v>0.13726708074534164</v>
      </c>
      <c r="H37" s="84">
        <f t="shared" si="3"/>
        <v>0.15251897860593513</v>
      </c>
    </row>
    <row r="38" spans="1:8" ht="38.25">
      <c r="A38" s="154" t="s">
        <v>113</v>
      </c>
      <c r="B38" s="147" t="s">
        <v>171</v>
      </c>
      <c r="C38" s="154" t="s">
        <v>274</v>
      </c>
      <c r="D38" s="32">
        <v>161</v>
      </c>
      <c r="E38" s="32">
        <v>144.9</v>
      </c>
      <c r="F38" s="32">
        <v>22.1</v>
      </c>
      <c r="G38" s="84">
        <f t="shared" si="2"/>
        <v>0.13726708074534164</v>
      </c>
      <c r="H38" s="84">
        <f t="shared" si="3"/>
        <v>0.15251897860593513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84" t="e">
        <f t="shared" si="2"/>
        <v>#DIV/0!</v>
      </c>
      <c r="H39" s="84" t="e">
        <f t="shared" si="3"/>
        <v>#DIV/0!</v>
      </c>
    </row>
    <row r="40" spans="1:8" ht="12.75" hidden="1">
      <c r="A40" s="154" t="s">
        <v>114</v>
      </c>
      <c r="B40" s="147" t="s">
        <v>107</v>
      </c>
      <c r="C40" s="154"/>
      <c r="D40" s="32">
        <f t="shared" si="4"/>
        <v>0</v>
      </c>
      <c r="E40" s="32">
        <f t="shared" si="4"/>
        <v>0</v>
      </c>
      <c r="F40" s="32">
        <f t="shared" si="4"/>
        <v>0</v>
      </c>
      <c r="G40" s="84" t="e">
        <f t="shared" si="2"/>
        <v>#DIV/0!</v>
      </c>
      <c r="H40" s="84" t="e">
        <f t="shared" si="3"/>
        <v>#DIV/0!</v>
      </c>
    </row>
    <row r="41" spans="1:9" s="16" customFormat="1" ht="38.25" hidden="1">
      <c r="A41" s="85"/>
      <c r="B41" s="58" t="s">
        <v>116</v>
      </c>
      <c r="C41" s="85" t="s">
        <v>210</v>
      </c>
      <c r="D41" s="86">
        <v>0</v>
      </c>
      <c r="E41" s="86">
        <v>0</v>
      </c>
      <c r="F41" s="86">
        <v>0</v>
      </c>
      <c r="G41" s="84" t="e">
        <f t="shared" si="2"/>
        <v>#DIV/0!</v>
      </c>
      <c r="H41" s="84" t="e">
        <f t="shared" si="3"/>
        <v>#DIV/0!</v>
      </c>
      <c r="I41" s="139"/>
    </row>
    <row r="42" spans="1:9" s="16" customFormat="1" ht="12.75" hidden="1">
      <c r="A42" s="50" t="s">
        <v>77</v>
      </c>
      <c r="B42" s="45" t="s">
        <v>41</v>
      </c>
      <c r="C42" s="50"/>
      <c r="D42" s="83">
        <f aca="true" t="shared" si="5" ref="D42:F43">D43</f>
        <v>0</v>
      </c>
      <c r="E42" s="83">
        <f t="shared" si="5"/>
        <v>0</v>
      </c>
      <c r="F42" s="83">
        <f t="shared" si="5"/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31.5" customHeight="1" hidden="1">
      <c r="A43" s="151" t="s">
        <v>78</v>
      </c>
      <c r="B43" s="68" t="s">
        <v>127</v>
      </c>
      <c r="C43" s="154"/>
      <c r="D43" s="32">
        <f t="shared" si="5"/>
        <v>0</v>
      </c>
      <c r="E43" s="32">
        <f t="shared" si="5"/>
        <v>0</v>
      </c>
      <c r="F43" s="32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3" customHeight="1" hidden="1">
      <c r="A44" s="85"/>
      <c r="B44" s="61" t="s">
        <v>127</v>
      </c>
      <c r="C44" s="85" t="s">
        <v>287</v>
      </c>
      <c r="D44" s="86">
        <f>0</f>
        <v>0</v>
      </c>
      <c r="E44" s="86">
        <f>0</f>
        <v>0</v>
      </c>
      <c r="F44" s="86">
        <f>0</f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8" ht="25.5">
      <c r="A45" s="50" t="s">
        <v>79</v>
      </c>
      <c r="B45" s="45" t="s">
        <v>42</v>
      </c>
      <c r="C45" s="50"/>
      <c r="D45" s="83">
        <f>D46</f>
        <v>310</v>
      </c>
      <c r="E45" s="83">
        <f>E46</f>
        <v>120</v>
      </c>
      <c r="F45" s="83">
        <f>F46</f>
        <v>103.1</v>
      </c>
      <c r="G45" s="84">
        <f t="shared" si="2"/>
        <v>0.3325806451612903</v>
      </c>
      <c r="H45" s="84">
        <f t="shared" si="3"/>
        <v>0.8591666666666666</v>
      </c>
    </row>
    <row r="46" spans="1:8" ht="12.75">
      <c r="A46" s="154" t="s">
        <v>45</v>
      </c>
      <c r="B46" s="147" t="s">
        <v>46</v>
      </c>
      <c r="C46" s="154"/>
      <c r="D46" s="32">
        <f>D47+D48+D50+D49</f>
        <v>310</v>
      </c>
      <c r="E46" s="32">
        <f>E47+E48+E50+E49</f>
        <v>120</v>
      </c>
      <c r="F46" s="32">
        <f>F47+F48+F50+F49</f>
        <v>103.1</v>
      </c>
      <c r="G46" s="84">
        <f t="shared" si="2"/>
        <v>0.3325806451612903</v>
      </c>
      <c r="H46" s="84">
        <f t="shared" si="3"/>
        <v>0.8591666666666666</v>
      </c>
    </row>
    <row r="47" spans="1:9" s="16" customFormat="1" ht="12.75">
      <c r="A47" s="85"/>
      <c r="B47" s="58" t="s">
        <v>100</v>
      </c>
      <c r="C47" s="85" t="s">
        <v>263</v>
      </c>
      <c r="D47" s="86">
        <v>260</v>
      </c>
      <c r="E47" s="86">
        <v>90</v>
      </c>
      <c r="F47" s="86">
        <v>78.1</v>
      </c>
      <c r="G47" s="84">
        <f t="shared" si="2"/>
        <v>0.30038461538461536</v>
      </c>
      <c r="H47" s="84">
        <f t="shared" si="3"/>
        <v>0.8677777777777778</v>
      </c>
      <c r="I47" s="139"/>
    </row>
    <row r="48" spans="1:9" s="16" customFormat="1" ht="22.5" customHeight="1">
      <c r="A48" s="85"/>
      <c r="B48" s="58" t="s">
        <v>268</v>
      </c>
      <c r="C48" s="85" t="s">
        <v>264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84">
        <v>0</v>
      </c>
      <c r="I48" s="139"/>
    </row>
    <row r="49" spans="1:9" s="16" customFormat="1" ht="22.5" customHeight="1">
      <c r="A49" s="85"/>
      <c r="B49" s="58" t="s">
        <v>382</v>
      </c>
      <c r="C49" s="85" t="s">
        <v>381</v>
      </c>
      <c r="D49" s="86">
        <v>10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29.25" customHeight="1">
      <c r="A50" s="85"/>
      <c r="B50" s="58" t="s">
        <v>183</v>
      </c>
      <c r="C50" s="85" t="s">
        <v>269</v>
      </c>
      <c r="D50" s="86">
        <v>30</v>
      </c>
      <c r="E50" s="86">
        <v>30</v>
      </c>
      <c r="F50" s="86">
        <v>25</v>
      </c>
      <c r="G50" s="84">
        <f t="shared" si="2"/>
        <v>0.8333333333333334</v>
      </c>
      <c r="H50" s="84">
        <f t="shared" si="3"/>
        <v>0.8333333333333334</v>
      </c>
      <c r="I50" s="139"/>
    </row>
    <row r="51" spans="1:8" ht="27" customHeight="1">
      <c r="A51" s="62" t="s">
        <v>130</v>
      </c>
      <c r="B51" s="152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0.8</v>
      </c>
      <c r="G51" s="84">
        <f t="shared" si="2"/>
        <v>0.8</v>
      </c>
      <c r="H51" s="84">
        <f t="shared" si="3"/>
        <v>0.8</v>
      </c>
    </row>
    <row r="52" spans="1:8" ht="29.25" customHeight="1">
      <c r="A52" s="151" t="s">
        <v>124</v>
      </c>
      <c r="B52" s="68" t="s">
        <v>131</v>
      </c>
      <c r="C52" s="151"/>
      <c r="D52" s="32">
        <f t="shared" si="6"/>
        <v>1</v>
      </c>
      <c r="E52" s="32">
        <f t="shared" si="6"/>
        <v>1</v>
      </c>
      <c r="F52" s="32">
        <f t="shared" si="6"/>
        <v>0.8</v>
      </c>
      <c r="G52" s="84">
        <f t="shared" si="2"/>
        <v>0.8</v>
      </c>
      <c r="H52" s="84">
        <f t="shared" si="3"/>
        <v>0.8</v>
      </c>
    </row>
    <row r="53" spans="1:9" s="16" customFormat="1" ht="30.75" customHeight="1">
      <c r="A53" s="85"/>
      <c r="B53" s="58" t="s">
        <v>277</v>
      </c>
      <c r="C53" s="85" t="s">
        <v>270</v>
      </c>
      <c r="D53" s="86">
        <v>1</v>
      </c>
      <c r="E53" s="86">
        <v>1</v>
      </c>
      <c r="F53" s="86">
        <v>0.8</v>
      </c>
      <c r="G53" s="84">
        <f t="shared" si="2"/>
        <v>0.8</v>
      </c>
      <c r="H53" s="84">
        <f t="shared" si="3"/>
        <v>0.8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84" t="e">
        <f t="shared" si="2"/>
        <v>#DIV/0!</v>
      </c>
      <c r="H54" s="84" t="e">
        <f t="shared" si="3"/>
        <v>#DIV/0!</v>
      </c>
    </row>
    <row r="55" spans="1:8" ht="18" customHeight="1" hidden="1">
      <c r="A55" s="154" t="s">
        <v>52</v>
      </c>
      <c r="B55" s="147" t="s">
        <v>53</v>
      </c>
      <c r="C55" s="154"/>
      <c r="D55" s="32">
        <f t="shared" si="7"/>
        <v>0</v>
      </c>
      <c r="E55" s="32">
        <f t="shared" si="7"/>
        <v>0</v>
      </c>
      <c r="F55" s="32">
        <f t="shared" si="7"/>
        <v>0</v>
      </c>
      <c r="G55" s="84" t="e">
        <f t="shared" si="2"/>
        <v>#DIV/0!</v>
      </c>
      <c r="H55" s="84" t="e">
        <f t="shared" si="3"/>
        <v>#DIV/0!</v>
      </c>
    </row>
    <row r="56" spans="1:9" s="16" customFormat="1" ht="30.75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84" t="e">
        <f t="shared" si="3"/>
        <v>#DIV/0!</v>
      </c>
      <c r="I56" s="139"/>
    </row>
    <row r="57" spans="1:9" s="16" customFormat="1" ht="24" customHeight="1">
      <c r="A57" s="50">
        <v>1001</v>
      </c>
      <c r="B57" s="45" t="s">
        <v>186</v>
      </c>
      <c r="C57" s="154" t="s">
        <v>363</v>
      </c>
      <c r="D57" s="32">
        <v>36</v>
      </c>
      <c r="E57" s="32">
        <v>11.9</v>
      </c>
      <c r="F57" s="32">
        <v>11.9</v>
      </c>
      <c r="G57" s="84">
        <f t="shared" si="2"/>
        <v>0.33055555555555555</v>
      </c>
      <c r="H57" s="84">
        <f t="shared" si="3"/>
        <v>1</v>
      </c>
      <c r="I57" s="139"/>
    </row>
    <row r="58" spans="1:8" ht="12.75">
      <c r="A58" s="50"/>
      <c r="B58" s="45" t="s">
        <v>101</v>
      </c>
      <c r="C58" s="50"/>
      <c r="D58" s="83">
        <f>D59</f>
        <v>951.1</v>
      </c>
      <c r="E58" s="83">
        <f>E59</f>
        <v>290.5</v>
      </c>
      <c r="F58" s="83">
        <f>F59</f>
        <v>170</v>
      </c>
      <c r="G58" s="84">
        <f t="shared" si="2"/>
        <v>0.17874040584586268</v>
      </c>
      <c r="H58" s="84">
        <f t="shared" si="3"/>
        <v>0.5851979345955249</v>
      </c>
    </row>
    <row r="59" spans="1:9" s="16" customFormat="1" ht="25.5">
      <c r="A59" s="85"/>
      <c r="B59" s="58" t="s">
        <v>102</v>
      </c>
      <c r="C59" s="85" t="s">
        <v>204</v>
      </c>
      <c r="D59" s="86">
        <v>951.1</v>
      </c>
      <c r="E59" s="86">
        <v>290.5</v>
      </c>
      <c r="F59" s="86">
        <v>170</v>
      </c>
      <c r="G59" s="84">
        <f t="shared" si="2"/>
        <v>0.17874040584586268</v>
      </c>
      <c r="H59" s="84">
        <f t="shared" si="3"/>
        <v>0.5851979345955249</v>
      </c>
      <c r="I59" s="139"/>
    </row>
    <row r="60" spans="1:8" ht="22.5" customHeight="1">
      <c r="A60" s="154"/>
      <c r="B60" s="69" t="s">
        <v>69</v>
      </c>
      <c r="C60" s="87"/>
      <c r="D60" s="88">
        <f>D31+D37+D39+D45+D51+D54+D58+D57</f>
        <v>3489.9</v>
      </c>
      <c r="E60" s="88">
        <f>E31+E37+E39+E45+E51+E54+E58+E57</f>
        <v>1158.2</v>
      </c>
      <c r="F60" s="88">
        <f>F31+F37+F39+F45+F51+F54+F58+F57</f>
        <v>699.0999999999999</v>
      </c>
      <c r="G60" s="84">
        <f t="shared" si="2"/>
        <v>0.20032092610103439</v>
      </c>
      <c r="H60" s="84">
        <f t="shared" si="3"/>
        <v>0.603609048523571</v>
      </c>
    </row>
    <row r="61" spans="1:8" ht="15">
      <c r="A61" s="89"/>
      <c r="B61" s="147" t="s">
        <v>84</v>
      </c>
      <c r="C61" s="154"/>
      <c r="D61" s="90">
        <f>D58</f>
        <v>951.1</v>
      </c>
      <c r="E61" s="90">
        <f>E58</f>
        <v>290.5</v>
      </c>
      <c r="F61" s="90">
        <f>F58</f>
        <v>170</v>
      </c>
      <c r="G61" s="84">
        <f t="shared" si="2"/>
        <v>0.17874040584586268</v>
      </c>
      <c r="H61" s="84">
        <f t="shared" si="3"/>
        <v>0.5851979345955249</v>
      </c>
    </row>
    <row r="64" spans="2:6" ht="15">
      <c r="B64" s="38" t="s">
        <v>94</v>
      </c>
      <c r="C64" s="39"/>
      <c r="F64" s="36">
        <v>115.1</v>
      </c>
    </row>
    <row r="65" spans="2:3" ht="15">
      <c r="B65" s="38"/>
      <c r="C65" s="39"/>
    </row>
    <row r="66" spans="2:3" ht="15">
      <c r="B66" s="38" t="s">
        <v>85</v>
      </c>
      <c r="C66" s="39"/>
    </row>
    <row r="67" spans="2:3" ht="15">
      <c r="B67" s="38" t="s">
        <v>86</v>
      </c>
      <c r="C67" s="39"/>
    </row>
    <row r="68" spans="2:3" ht="15">
      <c r="B68" s="38"/>
      <c r="C68" s="39"/>
    </row>
    <row r="69" spans="2:3" ht="15">
      <c r="B69" s="38" t="s">
        <v>87</v>
      </c>
      <c r="C69" s="39"/>
    </row>
    <row r="70" spans="2:3" ht="15">
      <c r="B70" s="38" t="s">
        <v>88</v>
      </c>
      <c r="C70" s="39"/>
    </row>
    <row r="71" spans="2:3" ht="15">
      <c r="B71" s="38"/>
      <c r="C71" s="39"/>
    </row>
    <row r="72" spans="2:3" ht="15">
      <c r="B72" s="38" t="s">
        <v>89</v>
      </c>
      <c r="C72" s="39"/>
    </row>
    <row r="73" spans="2:3" ht="15">
      <c r="B73" s="38" t="s">
        <v>90</v>
      </c>
      <c r="C73" s="39"/>
    </row>
    <row r="74" spans="2:3" ht="15">
      <c r="B74" s="38"/>
      <c r="C74" s="39"/>
    </row>
    <row r="75" spans="2:3" ht="15">
      <c r="B75" s="38" t="s">
        <v>91</v>
      </c>
      <c r="C75" s="39"/>
    </row>
    <row r="76" spans="2:3" ht="15">
      <c r="B76" s="38" t="s">
        <v>92</v>
      </c>
      <c r="C76" s="39"/>
    </row>
    <row r="79" spans="2:8" ht="15">
      <c r="B79" s="38" t="s">
        <v>93</v>
      </c>
      <c r="C79" s="39"/>
      <c r="F79" s="43">
        <f>F64+F26-F60</f>
        <v>167.20000000000016</v>
      </c>
      <c r="H79" s="43"/>
    </row>
    <row r="82" spans="2:3" ht="15">
      <c r="B82" s="38" t="s">
        <v>95</v>
      </c>
      <c r="C82" s="39"/>
    </row>
    <row r="83" spans="2:3" ht="15">
      <c r="B83" s="38" t="s">
        <v>96</v>
      </c>
      <c r="C83" s="39"/>
    </row>
    <row r="84" spans="2:3" ht="15">
      <c r="B84" s="38" t="s">
        <v>97</v>
      </c>
      <c r="C84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3"/>
  <sheetViews>
    <sheetView tabSelected="1" zoomScalePageLayoutView="0" workbookViewId="0" topLeftCell="A37">
      <selection activeCell="C118" sqref="C118"/>
    </sheetView>
  </sheetViews>
  <sheetFormatPr defaultColWidth="9.140625" defaultRowHeight="12.75"/>
  <cols>
    <col min="1" max="1" width="5.8515625" style="37" customWidth="1"/>
    <col min="2" max="2" width="44.00390625" style="36" customWidth="1"/>
    <col min="3" max="3" width="11.7109375" style="36" customWidth="1"/>
    <col min="4" max="4" width="11.57421875" style="36" customWidth="1"/>
    <col min="5" max="5" width="10.8515625" style="36" customWidth="1"/>
    <col min="6" max="6" width="9.57421875" style="72" customWidth="1"/>
    <col min="7" max="7" width="8.140625" style="72" customWidth="1"/>
    <col min="8" max="16384" width="9.140625" style="36" customWidth="1"/>
  </cols>
  <sheetData>
    <row r="1" spans="1:7" s="134" customFormat="1" ht="57.75" customHeight="1">
      <c r="A1" s="162" t="s">
        <v>396</v>
      </c>
      <c r="B1" s="162"/>
      <c r="C1" s="162"/>
      <c r="D1" s="162"/>
      <c r="E1" s="162"/>
      <c r="F1" s="162"/>
      <c r="G1" s="162"/>
    </row>
    <row r="2" spans="1:7" ht="15" customHeight="1">
      <c r="A2" s="199"/>
      <c r="B2" s="168" t="s">
        <v>3</v>
      </c>
      <c r="C2" s="161" t="s">
        <v>4</v>
      </c>
      <c r="D2" s="164" t="s">
        <v>366</v>
      </c>
      <c r="E2" s="161" t="s">
        <v>5</v>
      </c>
      <c r="F2" s="164" t="s">
        <v>149</v>
      </c>
      <c r="G2" s="164" t="s">
        <v>367</v>
      </c>
    </row>
    <row r="3" spans="1:7" ht="15" customHeight="1">
      <c r="A3" s="200"/>
      <c r="B3" s="168"/>
      <c r="C3" s="161"/>
      <c r="D3" s="165"/>
      <c r="E3" s="161"/>
      <c r="F3" s="165"/>
      <c r="G3" s="165"/>
    </row>
    <row r="4" spans="1:7" ht="15">
      <c r="A4" s="155"/>
      <c r="B4" s="146" t="s">
        <v>83</v>
      </c>
      <c r="C4" s="148">
        <f>C5+C6+C7+C8+C9+C10+C11+C12+C13+C14+C15+C16+C17+C18+C19+C20+C21+C23</f>
        <v>221658.3</v>
      </c>
      <c r="D4" s="148">
        <f>D5+D6+D7+D8+D9+D10+D11+D12+D13+D14+D15+D16+D17+D18+D19+D20+D21+D23</f>
        <v>51092.5</v>
      </c>
      <c r="E4" s="148">
        <f>E5+E6+E7+E8+E9+E10+E11+E12+E13+E14+E15+E16+E17+E18+E19+E20+E21+E23</f>
        <v>56787.30000000001</v>
      </c>
      <c r="F4" s="44">
        <f>E4/C4</f>
        <v>0.2561929781109032</v>
      </c>
      <c r="G4" s="44">
        <f>E4/D4</f>
        <v>1.1114605861917113</v>
      </c>
    </row>
    <row r="5" spans="1:7" ht="15">
      <c r="A5" s="155"/>
      <c r="B5" s="147" t="s">
        <v>7</v>
      </c>
      <c r="C5" s="32">
        <v>144100</v>
      </c>
      <c r="D5" s="32">
        <v>32441</v>
      </c>
      <c r="E5" s="32">
        <v>32858.1</v>
      </c>
      <c r="F5" s="44">
        <f aca="true" t="shared" si="0" ref="F5:F36">E5/C5</f>
        <v>0.22802290076335877</v>
      </c>
      <c r="G5" s="44">
        <f aca="true" t="shared" si="1" ref="G5:G36">E5/D5</f>
        <v>1.012857186893129</v>
      </c>
    </row>
    <row r="6" spans="1:7" ht="15">
      <c r="A6" s="155"/>
      <c r="B6" s="147" t="s">
        <v>8</v>
      </c>
      <c r="C6" s="32">
        <v>19000</v>
      </c>
      <c r="D6" s="32">
        <v>5000</v>
      </c>
      <c r="E6" s="32">
        <v>4937.9</v>
      </c>
      <c r="F6" s="44">
        <f t="shared" si="0"/>
        <v>0.2598894736842105</v>
      </c>
      <c r="G6" s="44">
        <f t="shared" si="1"/>
        <v>0.9875799999999999</v>
      </c>
    </row>
    <row r="7" spans="1:7" ht="15">
      <c r="A7" s="155"/>
      <c r="B7" s="147" t="s">
        <v>9</v>
      </c>
      <c r="C7" s="32">
        <v>5000</v>
      </c>
      <c r="D7" s="32">
        <v>1430</v>
      </c>
      <c r="E7" s="32">
        <v>2829.9</v>
      </c>
      <c r="F7" s="44">
        <f t="shared" si="0"/>
        <v>0.56598</v>
      </c>
      <c r="G7" s="44">
        <f t="shared" si="1"/>
        <v>1.9789510489510491</v>
      </c>
    </row>
    <row r="8" spans="1:7" ht="15">
      <c r="A8" s="155"/>
      <c r="B8" s="147" t="s">
        <v>302</v>
      </c>
      <c r="C8" s="32">
        <v>11415.9</v>
      </c>
      <c r="D8" s="32">
        <v>2832</v>
      </c>
      <c r="E8" s="32">
        <v>4314.1</v>
      </c>
      <c r="F8" s="44">
        <f t="shared" si="0"/>
        <v>0.37790274967370074</v>
      </c>
      <c r="G8" s="44">
        <f t="shared" si="1"/>
        <v>1.523340395480226</v>
      </c>
    </row>
    <row r="9" spans="1:7" ht="15">
      <c r="A9" s="155"/>
      <c r="B9" s="147" t="s">
        <v>10</v>
      </c>
      <c r="C9" s="32">
        <v>6000</v>
      </c>
      <c r="D9" s="32">
        <v>160</v>
      </c>
      <c r="E9" s="32">
        <v>541.4</v>
      </c>
      <c r="F9" s="44">
        <f t="shared" si="0"/>
        <v>0.09023333333333333</v>
      </c>
      <c r="G9" s="44">
        <f t="shared" si="1"/>
        <v>3.38375</v>
      </c>
    </row>
    <row r="10" spans="1:7" ht="15">
      <c r="A10" s="155"/>
      <c r="B10" s="147" t="s">
        <v>11</v>
      </c>
      <c r="C10" s="32">
        <v>21400</v>
      </c>
      <c r="D10" s="32">
        <v>3518</v>
      </c>
      <c r="E10" s="32">
        <v>4876.8</v>
      </c>
      <c r="F10" s="44">
        <f t="shared" si="0"/>
        <v>0.22788785046728974</v>
      </c>
      <c r="G10" s="44">
        <f t="shared" si="1"/>
        <v>1.386242183058556</v>
      </c>
    </row>
    <row r="11" spans="1:7" ht="15">
      <c r="A11" s="155"/>
      <c r="B11" s="147" t="s">
        <v>108</v>
      </c>
      <c r="C11" s="32">
        <v>3485</v>
      </c>
      <c r="D11" s="32">
        <v>962</v>
      </c>
      <c r="E11" s="32">
        <v>1046.2</v>
      </c>
      <c r="F11" s="44">
        <f t="shared" si="0"/>
        <v>0.30020086083213776</v>
      </c>
      <c r="G11" s="44">
        <f t="shared" si="1"/>
        <v>1.0875259875259875</v>
      </c>
    </row>
    <row r="12" spans="1:7" ht="15">
      <c r="A12" s="155"/>
      <c r="B12" s="147" t="s">
        <v>12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5"/>
      <c r="B13" s="147" t="s">
        <v>13</v>
      </c>
      <c r="C13" s="32">
        <v>6500</v>
      </c>
      <c r="D13" s="32">
        <v>3300</v>
      </c>
      <c r="E13" s="32">
        <v>3386.1</v>
      </c>
      <c r="F13" s="44">
        <f t="shared" si="0"/>
        <v>0.5209384615384616</v>
      </c>
      <c r="G13" s="44">
        <f t="shared" si="1"/>
        <v>1.0260909090909092</v>
      </c>
    </row>
    <row r="14" spans="1:7" ht="15">
      <c r="A14" s="155"/>
      <c r="B14" s="147" t="s">
        <v>14</v>
      </c>
      <c r="C14" s="32">
        <v>800</v>
      </c>
      <c r="D14" s="32">
        <v>300</v>
      </c>
      <c r="E14" s="32">
        <v>616.8</v>
      </c>
      <c r="F14" s="44">
        <f t="shared" si="0"/>
        <v>0.7709999999999999</v>
      </c>
      <c r="G14" s="44">
        <f t="shared" si="1"/>
        <v>2.056</v>
      </c>
    </row>
    <row r="15" spans="1:7" ht="15">
      <c r="A15" s="155"/>
      <c r="B15" s="147" t="s">
        <v>15</v>
      </c>
      <c r="C15" s="32">
        <v>0</v>
      </c>
      <c r="D15" s="32">
        <v>0</v>
      </c>
      <c r="E15" s="32">
        <v>30.7</v>
      </c>
      <c r="F15" s="44">
        <v>0</v>
      </c>
      <c r="G15" s="44">
        <v>0</v>
      </c>
    </row>
    <row r="16" spans="1:7" ht="15">
      <c r="A16" s="155"/>
      <c r="B16" s="147" t="s">
        <v>16</v>
      </c>
      <c r="C16" s="32">
        <v>400</v>
      </c>
      <c r="D16" s="32">
        <v>100</v>
      </c>
      <c r="E16" s="32">
        <v>107.3</v>
      </c>
      <c r="F16" s="44">
        <f t="shared" si="0"/>
        <v>0.26825</v>
      </c>
      <c r="G16" s="44">
        <f t="shared" si="1"/>
        <v>1.073</v>
      </c>
    </row>
    <row r="17" spans="1:7" ht="15">
      <c r="A17" s="155"/>
      <c r="B17" s="147" t="s">
        <v>17</v>
      </c>
      <c r="C17" s="32">
        <v>1139.9</v>
      </c>
      <c r="D17" s="32">
        <v>200</v>
      </c>
      <c r="E17" s="32">
        <v>173.3</v>
      </c>
      <c r="F17" s="44">
        <f t="shared" si="0"/>
        <v>0.15203087990174577</v>
      </c>
      <c r="G17" s="44">
        <f t="shared" si="1"/>
        <v>0.8665</v>
      </c>
    </row>
    <row r="18" spans="1:7" ht="15" hidden="1">
      <c r="A18" s="155"/>
      <c r="B18" s="147" t="s">
        <v>18</v>
      </c>
      <c r="C18" s="32"/>
      <c r="D18" s="32"/>
      <c r="E18" s="32"/>
      <c r="F18" s="44">
        <v>0</v>
      </c>
      <c r="G18" s="44">
        <v>0</v>
      </c>
    </row>
    <row r="19" spans="1:7" ht="15">
      <c r="A19" s="155"/>
      <c r="B19" s="147" t="s">
        <v>19</v>
      </c>
      <c r="C19" s="32">
        <v>82.5</v>
      </c>
      <c r="D19" s="32">
        <v>82.5</v>
      </c>
      <c r="E19" s="32">
        <v>169.9</v>
      </c>
      <c r="F19" s="44">
        <v>0</v>
      </c>
      <c r="G19" s="44">
        <v>0</v>
      </c>
    </row>
    <row r="20" spans="1:7" ht="15">
      <c r="A20" s="155"/>
      <c r="B20" s="147" t="s">
        <v>352</v>
      </c>
      <c r="C20" s="32">
        <v>450</v>
      </c>
      <c r="D20" s="32">
        <v>450</v>
      </c>
      <c r="E20" s="32">
        <v>481.9</v>
      </c>
      <c r="F20" s="44">
        <f t="shared" si="0"/>
        <v>1.0708888888888888</v>
      </c>
      <c r="G20" s="44">
        <f t="shared" si="1"/>
        <v>1.0708888888888888</v>
      </c>
    </row>
    <row r="21" spans="1:7" ht="15">
      <c r="A21" s="155"/>
      <c r="B21" s="147" t="s">
        <v>21</v>
      </c>
      <c r="C21" s="32">
        <v>1885</v>
      </c>
      <c r="D21" s="32">
        <v>317</v>
      </c>
      <c r="E21" s="32">
        <v>417.5</v>
      </c>
      <c r="F21" s="44">
        <f t="shared" si="0"/>
        <v>0.22148541114058357</v>
      </c>
      <c r="G21" s="44">
        <f t="shared" si="1"/>
        <v>1.3170347003154574</v>
      </c>
    </row>
    <row r="22" spans="1:7" ht="15">
      <c r="A22" s="155"/>
      <c r="B22" s="147" t="s">
        <v>22</v>
      </c>
      <c r="C22" s="32">
        <v>865.2</v>
      </c>
      <c r="D22" s="32">
        <v>105</v>
      </c>
      <c r="E22" s="32">
        <v>109.8</v>
      </c>
      <c r="F22" s="44">
        <f t="shared" si="0"/>
        <v>0.12690707350901526</v>
      </c>
      <c r="G22" s="44">
        <f t="shared" si="1"/>
        <v>1.0457142857142856</v>
      </c>
    </row>
    <row r="23" spans="1:7" ht="15">
      <c r="A23" s="155"/>
      <c r="B23" s="147" t="s">
        <v>23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-0.6</v>
      </c>
      <c r="F23" s="44">
        <v>0</v>
      </c>
      <c r="G23" s="44">
        <v>0</v>
      </c>
    </row>
    <row r="24" spans="1:7" ht="25.5">
      <c r="A24" s="155"/>
      <c r="B24" s="45" t="s">
        <v>82</v>
      </c>
      <c r="C24" s="32">
        <f>C25+C26+C28+C31+C29+C32+C30</f>
        <v>487057.39999999997</v>
      </c>
      <c r="D24" s="32">
        <f>D25+D26+D28+D31+D29+D32+D30</f>
        <v>124200.49999999999</v>
      </c>
      <c r="E24" s="32">
        <f>E25+E26+E28+E31+E29+E32+E30</f>
        <v>97926.19999999998</v>
      </c>
      <c r="F24" s="44">
        <f t="shared" si="0"/>
        <v>0.2010567953592328</v>
      </c>
      <c r="G24" s="44">
        <f t="shared" si="1"/>
        <v>0.7884525424615842</v>
      </c>
    </row>
    <row r="25" spans="1:7" ht="21" customHeight="1">
      <c r="A25" s="155"/>
      <c r="B25" s="147" t="s">
        <v>25</v>
      </c>
      <c r="C25" s="32">
        <f>МР!D25+'МО г.Ртищево'!D21+'Кр-звезда'!D21+Макарово!D22+Октябрьский!D21+Салтыковка!D21+Урусово!D22+'Ш-Голицыно'!D21</f>
        <v>87010.80000000002</v>
      </c>
      <c r="D25" s="32">
        <f>МР!E25+'МО г.Ртищево'!E21+'Кр-звезда'!E21+Макарово!E22+Октябрьский!E21+Салтыковка!E21+Урусово!E22+'Ш-Голицыно'!E21</f>
        <v>21752.799999999996</v>
      </c>
      <c r="E25" s="32">
        <f>МР!F25+'МО г.Ртищево'!F21+'Кр-звезда'!F21+Макарово!F22+Октябрьский!F21+Салтыковка!F21+Урусово!F22+'Ш-Голицыно'!F21</f>
        <v>21080.000000000004</v>
      </c>
      <c r="F25" s="44">
        <f t="shared" si="0"/>
        <v>0.24226877583012682</v>
      </c>
      <c r="G25" s="44">
        <f t="shared" si="1"/>
        <v>0.9690706483763013</v>
      </c>
    </row>
    <row r="26" spans="1:7" ht="23.25" customHeight="1">
      <c r="A26" s="155"/>
      <c r="B26" s="147" t="s">
        <v>26</v>
      </c>
      <c r="C26" s="32">
        <f>МР!D26+C27</f>
        <v>362479.3</v>
      </c>
      <c r="D26" s="32">
        <f>МР!E26+D27</f>
        <v>90620</v>
      </c>
      <c r="E26" s="32">
        <f>МР!F26+E27</f>
        <v>72131.9</v>
      </c>
      <c r="F26" s="44">
        <f t="shared" si="0"/>
        <v>0.19899591507708164</v>
      </c>
      <c r="G26" s="44">
        <f t="shared" si="1"/>
        <v>0.7959821231516221</v>
      </c>
    </row>
    <row r="27" spans="1:7" ht="23.25" customHeight="1">
      <c r="A27" s="155"/>
      <c r="B27" s="147" t="s">
        <v>162</v>
      </c>
      <c r="C27" s="32">
        <f>'Кр-звезда'!D23+Макарово!D23+Октябрьский!D22+Салтыковка!D22+Урусово!D23+'Ш-Голицыно'!D22</f>
        <v>966</v>
      </c>
      <c r="D27" s="32">
        <f>'Кр-звезда'!E23+Макарово!E23+Октябрьский!E22+Салтыковка!E22+Урусово!E23+'Ш-Голицыно'!E22</f>
        <v>241.60000000000002</v>
      </c>
      <c r="E27" s="32">
        <f>'Кр-звезда'!F23+Макарово!F23+Октябрьский!F22+Салтыковка!F22+Урусово!F23+'Ш-Голицыно'!F22</f>
        <v>136.5</v>
      </c>
      <c r="F27" s="44">
        <f t="shared" si="0"/>
        <v>0.14130434782608695</v>
      </c>
      <c r="G27" s="44">
        <f t="shared" si="1"/>
        <v>0.5649834437086092</v>
      </c>
    </row>
    <row r="28" spans="1:7" ht="22.5" customHeight="1">
      <c r="A28" s="155"/>
      <c r="B28" s="147" t="s">
        <v>27</v>
      </c>
      <c r="C28" s="32">
        <f>МР!D27+'МО г.Ртищево'!D22+'МО г.Ртищево'!D23</f>
        <v>17264</v>
      </c>
      <c r="D28" s="32">
        <f>МР!E27+'МО г.Ртищево'!E22+'МО г.Ртищево'!E23</f>
        <v>0</v>
      </c>
      <c r="E28" s="32">
        <f>МР!F27+'МО г.Ртищево'!F22+'МО г.Ртищево'!F23</f>
        <v>0</v>
      </c>
      <c r="F28" s="44">
        <f t="shared" si="0"/>
        <v>0</v>
      </c>
      <c r="G28" s="44">
        <v>0</v>
      </c>
    </row>
    <row r="29" spans="1:7" ht="15.75" customHeight="1">
      <c r="A29" s="155"/>
      <c r="B29" s="147" t="s">
        <v>68</v>
      </c>
      <c r="C29" s="32">
        <f>МР!D29+'МО г.Ртищево'!D24+'Кр-звезда'!D22+Макарово!D24+Октябрьский!D23+Салтыковка!D23+Урусово!D24+'Ш-Голицыно'!D23+МР!D30</f>
        <v>14949.800000000001</v>
      </c>
      <c r="D29" s="32">
        <f>МР!E29+'МО г.Ртищево'!E24+'Кр-звезда'!E22+Макарово!E24+Октябрьский!E23+Салтыковка!E23+Урусово!E24+'Ш-Голицыно'!E23+МР!E30</f>
        <v>6474.2</v>
      </c>
      <c r="E29" s="32">
        <f>МР!F29+'МО г.Ртищево'!F24+'Кр-звезда'!F22+Макарово!F24+Октябрьский!F23+Салтыковка!F23+Урусово!F24+'Ш-Голицыно'!F23+МР!F30</f>
        <v>3620</v>
      </c>
      <c r="F29" s="44">
        <f t="shared" si="0"/>
        <v>0.2421437076081285</v>
      </c>
      <c r="G29" s="44">
        <f t="shared" si="1"/>
        <v>0.5591424423094745</v>
      </c>
    </row>
    <row r="30" spans="1:7" ht="77.25" customHeight="1">
      <c r="A30" s="155"/>
      <c r="B30" s="147" t="s">
        <v>387</v>
      </c>
      <c r="C30" s="32">
        <f>МР!D31</f>
        <v>7000</v>
      </c>
      <c r="D30" s="32">
        <f>МР!E31</f>
        <v>7000</v>
      </c>
      <c r="E30" s="32">
        <f>МР!F31</f>
        <v>2736</v>
      </c>
      <c r="F30" s="44">
        <f t="shared" si="0"/>
        <v>0.39085714285714285</v>
      </c>
      <c r="G30" s="44">
        <f t="shared" si="1"/>
        <v>0.39085714285714285</v>
      </c>
    </row>
    <row r="31" spans="1:7" ht="28.5" customHeight="1">
      <c r="A31" s="155"/>
      <c r="B31" s="147" t="s">
        <v>384</v>
      </c>
      <c r="C31" s="32">
        <f>МР!D32</f>
        <v>1.6</v>
      </c>
      <c r="D31" s="32">
        <f>МР!E32</f>
        <v>1.6</v>
      </c>
      <c r="E31" s="32">
        <f>МР!F32</f>
        <v>6.4</v>
      </c>
      <c r="F31" s="44">
        <f t="shared" si="0"/>
        <v>4</v>
      </c>
      <c r="G31" s="44">
        <f t="shared" si="1"/>
        <v>4</v>
      </c>
    </row>
    <row r="32" spans="1:7" ht="33" customHeight="1" thickBot="1">
      <c r="A32" s="155"/>
      <c r="B32" s="46" t="s">
        <v>157</v>
      </c>
      <c r="C32" s="32">
        <f>МР!D33+'Кр-звезда'!D25+Макарово!D26+Октябрьский!D25+Салтыковка!D25+Урусово!D25+'Ш-Голицыно'!D24</f>
        <v>-1648.1</v>
      </c>
      <c r="D32" s="32">
        <f>МР!E33+'Кр-звезда'!E25+Макарово!E26+Октябрьский!E25+Салтыковка!E25+Урусово!E25+'Ш-Голицыно'!E24</f>
        <v>-1648.1</v>
      </c>
      <c r="E32" s="32">
        <f>МР!F33+'Кр-звезда'!F25+Макарово!F26+Октябрьский!F25+Салтыковка!F25+Урусово!F25+'Ш-Голицыно'!F24</f>
        <v>-1648.1</v>
      </c>
      <c r="F32" s="44">
        <f t="shared" si="0"/>
        <v>1</v>
      </c>
      <c r="G32" s="44">
        <f t="shared" si="1"/>
        <v>1</v>
      </c>
    </row>
    <row r="33" spans="1:7" ht="18.75">
      <c r="A33" s="155"/>
      <c r="B33" s="47" t="s">
        <v>29</v>
      </c>
      <c r="C33" s="148">
        <f>C4+C24</f>
        <v>708715.7</v>
      </c>
      <c r="D33" s="32">
        <f>МР!E34</f>
        <v>157269.09999999998</v>
      </c>
      <c r="E33" s="148">
        <f>E4+E24</f>
        <v>154713.5</v>
      </c>
      <c r="F33" s="44">
        <f t="shared" si="0"/>
        <v>0.21830121725820384</v>
      </c>
      <c r="G33" s="44">
        <f t="shared" si="1"/>
        <v>0.9837501454513317</v>
      </c>
    </row>
    <row r="34" spans="1:7" ht="15.75">
      <c r="A34" s="155"/>
      <c r="B34" s="48" t="s">
        <v>285</v>
      </c>
      <c r="C34" s="148">
        <v>19779.8</v>
      </c>
      <c r="D34" s="32">
        <v>7652.8</v>
      </c>
      <c r="E34" s="148">
        <v>4159</v>
      </c>
      <c r="F34" s="44">
        <f t="shared" si="0"/>
        <v>0.21026501784648985</v>
      </c>
      <c r="G34" s="44">
        <f t="shared" si="1"/>
        <v>0.5434612168095337</v>
      </c>
    </row>
    <row r="35" spans="1:7" ht="37.5">
      <c r="A35" s="155"/>
      <c r="B35" s="49" t="s">
        <v>286</v>
      </c>
      <c r="C35" s="148">
        <f>C33-C34</f>
        <v>688935.8999999999</v>
      </c>
      <c r="D35" s="148">
        <f>D33-D34</f>
        <v>149616.3</v>
      </c>
      <c r="E35" s="148">
        <f>E33-E34</f>
        <v>150554.5</v>
      </c>
      <c r="F35" s="44">
        <f t="shared" si="0"/>
        <v>0.2185319417960365</v>
      </c>
      <c r="G35" s="44">
        <f t="shared" si="1"/>
        <v>1.0062707071355195</v>
      </c>
    </row>
    <row r="36" spans="1:7" ht="15">
      <c r="A36" s="155"/>
      <c r="B36" s="147" t="s">
        <v>109</v>
      </c>
      <c r="C36" s="32">
        <f>C4</f>
        <v>221658.3</v>
      </c>
      <c r="D36" s="32">
        <f>D4</f>
        <v>51092.5</v>
      </c>
      <c r="E36" s="32">
        <f>E4</f>
        <v>56787.30000000001</v>
      </c>
      <c r="F36" s="44">
        <f t="shared" si="0"/>
        <v>0.2561929781109032</v>
      </c>
      <c r="G36" s="44">
        <f t="shared" si="1"/>
        <v>1.1114605861917113</v>
      </c>
    </row>
    <row r="37" spans="1:7" ht="12.75">
      <c r="A37" s="198"/>
      <c r="B37" s="174"/>
      <c r="C37" s="174"/>
      <c r="D37" s="174"/>
      <c r="E37" s="174"/>
      <c r="F37" s="174"/>
      <c r="G37" s="175"/>
    </row>
    <row r="38" spans="1:7" ht="15" customHeight="1">
      <c r="A38" s="191" t="s">
        <v>161</v>
      </c>
      <c r="B38" s="168" t="s">
        <v>30</v>
      </c>
      <c r="C38" s="166" t="s">
        <v>4</v>
      </c>
      <c r="D38" s="164" t="s">
        <v>366</v>
      </c>
      <c r="E38" s="166" t="s">
        <v>5</v>
      </c>
      <c r="F38" s="164" t="s">
        <v>149</v>
      </c>
      <c r="G38" s="164" t="s">
        <v>367</v>
      </c>
    </row>
    <row r="39" spans="1:7" ht="13.5" customHeight="1">
      <c r="A39" s="191"/>
      <c r="B39" s="168"/>
      <c r="C39" s="166"/>
      <c r="D39" s="165"/>
      <c r="E39" s="166"/>
      <c r="F39" s="165"/>
      <c r="G39" s="165"/>
    </row>
    <row r="40" spans="1:7" ht="21" customHeight="1">
      <c r="A40" s="50" t="s">
        <v>70</v>
      </c>
      <c r="B40" s="45" t="s">
        <v>31</v>
      </c>
      <c r="C40" s="51">
        <f>C41+C42+C44+C46+C47+C45+C43</f>
        <v>58252.8</v>
      </c>
      <c r="D40" s="51">
        <f>D41+D42+D44+D46+D47+D45+D43</f>
        <v>22997.1</v>
      </c>
      <c r="E40" s="51">
        <f>E41+E42+E44+E46+E47+E45+E43</f>
        <v>16186.399999999998</v>
      </c>
      <c r="F40" s="52">
        <f>E40/C40</f>
        <v>0.2778647549989013</v>
      </c>
      <c r="G40" s="52">
        <f>E40/D40</f>
        <v>0.703845267446765</v>
      </c>
    </row>
    <row r="41" spans="1:7" s="135" customFormat="1" ht="13.5">
      <c r="A41" s="53" t="s">
        <v>72</v>
      </c>
      <c r="B41" s="54" t="s">
        <v>32</v>
      </c>
      <c r="C41" s="143">
        <f>МР!D40+'МО г.Ртищево'!D33</f>
        <v>1474.6</v>
      </c>
      <c r="D41" s="143">
        <f>МР!E40+'МО г.Ртищево'!E33</f>
        <v>446.20000000000005</v>
      </c>
      <c r="E41" s="143">
        <f>МР!F40+'МО г.Ртищево'!F33</f>
        <v>388.8</v>
      </c>
      <c r="F41" s="52">
        <f aca="true" t="shared" si="2" ref="F41:F108">E41/C41</f>
        <v>0.26366472263664725</v>
      </c>
      <c r="G41" s="52">
        <f aca="true" t="shared" si="3" ref="G41:G108">E41/D41</f>
        <v>0.8713581353653069</v>
      </c>
    </row>
    <row r="42" spans="1:7" s="135" customFormat="1" ht="13.5">
      <c r="A42" s="53" t="s">
        <v>73</v>
      </c>
      <c r="B42" s="54" t="s">
        <v>33</v>
      </c>
      <c r="C42" s="143">
        <f>МР!D41+'Кр-звезда'!D33+Макарово!D33+Октябрьский!D32+Салтыковка!D32+Урусово!D33+'Ш-Голицыно'!D32+'МО г.Ртищево'!D34</f>
        <v>32012.800000000003</v>
      </c>
      <c r="D42" s="143">
        <f>МР!E41+'Кр-звезда'!E33+Макарово!E33+Октябрьский!E32+Салтыковка!E32+Урусово!E33+'Ш-Голицыно'!E32+'МО г.Ртищево'!E34</f>
        <v>9478.300000000001</v>
      </c>
      <c r="E42" s="143">
        <f>МР!F41+'Кр-звезда'!F33+Макарово!F33+Октябрьский!F32+Салтыковка!F32+Урусово!F33+'Ш-Голицыно'!F32+'МО г.Ртищево'!F34</f>
        <v>8094.799999999999</v>
      </c>
      <c r="F42" s="52">
        <f t="shared" si="2"/>
        <v>0.25286135545781685</v>
      </c>
      <c r="G42" s="52">
        <f t="shared" si="3"/>
        <v>0.8540350062774968</v>
      </c>
    </row>
    <row r="43" spans="1:7" s="135" customFormat="1" ht="13.5">
      <c r="A43" s="53" t="s">
        <v>332</v>
      </c>
      <c r="B43" s="54" t="s">
        <v>338</v>
      </c>
      <c r="C43" s="143">
        <f>МР!D43</f>
        <v>0</v>
      </c>
      <c r="D43" s="143">
        <f>МР!E43</f>
        <v>0</v>
      </c>
      <c r="E43" s="143">
        <f>МР!F43</f>
        <v>0</v>
      </c>
      <c r="F43" s="52">
        <v>0</v>
      </c>
      <c r="G43" s="52">
        <v>0</v>
      </c>
    </row>
    <row r="44" spans="1:7" s="135" customFormat="1" ht="13.5">
      <c r="A44" s="53" t="s">
        <v>74</v>
      </c>
      <c r="B44" s="54" t="s">
        <v>35</v>
      </c>
      <c r="C44" s="143">
        <f>МР!D44</f>
        <v>6460.5</v>
      </c>
      <c r="D44" s="143">
        <f>МР!E44</f>
        <v>1856</v>
      </c>
      <c r="E44" s="143">
        <f>МР!F44</f>
        <v>1337.8</v>
      </c>
      <c r="F44" s="52">
        <f t="shared" si="2"/>
        <v>0.20707375590124602</v>
      </c>
      <c r="G44" s="52">
        <f t="shared" si="3"/>
        <v>0.7207974137931035</v>
      </c>
    </row>
    <row r="45" spans="1:7" ht="25.5" hidden="1">
      <c r="A45" s="154" t="s">
        <v>211</v>
      </c>
      <c r="B45" s="147" t="s">
        <v>212</v>
      </c>
      <c r="C45" s="55">
        <f>МР!D45</f>
        <v>0</v>
      </c>
      <c r="D45" s="55">
        <f>МР!E45</f>
        <v>0</v>
      </c>
      <c r="E45" s="55">
        <f>МР!F45</f>
        <v>0</v>
      </c>
      <c r="F45" s="52" t="e">
        <f t="shared" si="2"/>
        <v>#DIV/0!</v>
      </c>
      <c r="G45" s="52" t="e">
        <f t="shared" si="3"/>
        <v>#DIV/0!</v>
      </c>
    </row>
    <row r="46" spans="1:7" s="135" customFormat="1" ht="13.5">
      <c r="A46" s="53" t="s">
        <v>75</v>
      </c>
      <c r="B46" s="54" t="s">
        <v>36</v>
      </c>
      <c r="C46" s="143">
        <f>МР!D46+'МО г.Ртищево'!D35+'Кр-звезда'!D34+Макарово!D34+Октябрьский!D33+Салтыковка!D33+Урусово!D34+'Ш-Голицыно'!D33</f>
        <v>360</v>
      </c>
      <c r="D46" s="143">
        <f>МР!E46+'МО г.Ртищево'!E35+'Кр-звезда'!E34+Макарово!E34+Октябрьский!E33+Салтыковка!E33+Урусово!E34+'Ш-Голицыно'!E33</f>
        <v>102.5</v>
      </c>
      <c r="E46" s="143">
        <f>МР!F46+'МО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5" customFormat="1" ht="13.5">
      <c r="A47" s="53" t="s">
        <v>132</v>
      </c>
      <c r="B47" s="54" t="s">
        <v>37</v>
      </c>
      <c r="C47" s="143">
        <f>C48++C49+C50+C51+C52+C53+C54</f>
        <v>17944.9</v>
      </c>
      <c r="D47" s="143">
        <f>D48++D49+D50+D51+D52+D53+D54</f>
        <v>11114.099999999999</v>
      </c>
      <c r="E47" s="143">
        <f>E48++E49+E50+E51+E52+E53+E54</f>
        <v>6365.000000000001</v>
      </c>
      <c r="F47" s="52">
        <f t="shared" si="2"/>
        <v>0.35469687766440605</v>
      </c>
      <c r="G47" s="52">
        <f t="shared" si="3"/>
        <v>0.5726959447908514</v>
      </c>
    </row>
    <row r="48" spans="1:7" ht="12.75">
      <c r="A48" s="154"/>
      <c r="B48" s="147" t="s">
        <v>154</v>
      </c>
      <c r="C48" s="55">
        <f>МР!D48+'МО г.Ртищево'!D37</f>
        <v>6780.2</v>
      </c>
      <c r="D48" s="55">
        <f>МР!E48+'МО г.Ртищево'!E37</f>
        <v>2330.5</v>
      </c>
      <c r="E48" s="55">
        <f>МР!F48+'МО г.Ртищево'!F37</f>
        <v>2254.7000000000003</v>
      </c>
      <c r="F48" s="52">
        <f t="shared" si="2"/>
        <v>0.3325418129258724</v>
      </c>
      <c r="G48" s="52">
        <f t="shared" si="3"/>
        <v>0.9674747908174213</v>
      </c>
    </row>
    <row r="49" spans="1:7" ht="12.75">
      <c r="A49" s="154"/>
      <c r="B49" s="147" t="s">
        <v>38</v>
      </c>
      <c r="C49" s="55">
        <f>'Кр-звезда'!D36+Макарово!D36+Октябрьский!D35+Салтыковка!D35+Урусово!D36+'Ш-Голицыно'!D35+МР!D50+'МО г.Ртищево'!D41</f>
        <v>28.1</v>
      </c>
      <c r="D49" s="55">
        <f>'Кр-звезда'!E36+Макарово!E36+Октябрьский!E35+Салтыковка!E35+Урусово!E36+'Ш-Голицыно'!E35+МР!E50+'МО г.Ртищево'!E41</f>
        <v>10.4</v>
      </c>
      <c r="E49" s="55">
        <f>'Кр-звезда'!F36+Макарово!F36+Октябрьский!F35+Салтыковка!F35+Урусово!F36+'Ш-Голицыно'!F35+МР!F50+'МО г.Ртищево'!F41</f>
        <v>0</v>
      </c>
      <c r="F49" s="52">
        <f t="shared" si="2"/>
        <v>0</v>
      </c>
      <c r="G49" s="52">
        <f t="shared" si="3"/>
        <v>0</v>
      </c>
    </row>
    <row r="50" spans="1:7" ht="12.75">
      <c r="A50" s="154"/>
      <c r="B50" s="147" t="s">
        <v>110</v>
      </c>
      <c r="C50" s="55">
        <f>МР!D51</f>
        <v>155</v>
      </c>
      <c r="D50" s="55">
        <f>МР!E51</f>
        <v>65</v>
      </c>
      <c r="E50" s="55">
        <f>МР!F51</f>
        <v>0</v>
      </c>
      <c r="F50" s="52">
        <f t="shared" si="2"/>
        <v>0</v>
      </c>
      <c r="G50" s="52">
        <f t="shared" si="3"/>
        <v>0</v>
      </c>
    </row>
    <row r="51" spans="1:7" ht="25.5">
      <c r="A51" s="154"/>
      <c r="B51" s="147" t="s">
        <v>292</v>
      </c>
      <c r="C51" s="55">
        <f>МР!D52+'МО г.Ртищево'!D43</f>
        <v>10024.8</v>
      </c>
      <c r="D51" s="55">
        <f>МР!E52+'МО г.Ртищево'!E43</f>
        <v>7883.4</v>
      </c>
      <c r="E51" s="55">
        <f>МР!F52+'МО г.Ртищево'!F43</f>
        <v>3510.4</v>
      </c>
      <c r="F51" s="52">
        <f t="shared" si="2"/>
        <v>0.3501715744952518</v>
      </c>
      <c r="G51" s="52">
        <f t="shared" si="3"/>
        <v>0.4452901032549408</v>
      </c>
    </row>
    <row r="52" spans="1:7" ht="20.25" customHeight="1">
      <c r="A52" s="154"/>
      <c r="B52" s="147" t="s">
        <v>291</v>
      </c>
      <c r="C52" s="144">
        <f>'МО г.Ртищево'!D44</f>
        <v>180</v>
      </c>
      <c r="D52" s="144">
        <f>'МО г.Ртищево'!E44</f>
        <v>48</v>
      </c>
      <c r="E52" s="144">
        <f>'МО г.Ртищево'!F44</f>
        <v>47.8</v>
      </c>
      <c r="F52" s="52">
        <f t="shared" si="2"/>
        <v>0.26555555555555554</v>
      </c>
      <c r="G52" s="52">
        <f t="shared" si="3"/>
        <v>0.9958333333333332</v>
      </c>
    </row>
    <row r="53" spans="1:7" ht="26.25" customHeight="1">
      <c r="A53" s="154"/>
      <c r="B53" s="56" t="s">
        <v>293</v>
      </c>
      <c r="C53" s="144">
        <f>МР!D54+'МО г.Ртищево'!D42</f>
        <v>709.4</v>
      </c>
      <c r="D53" s="144">
        <f>МР!E54+'МО г.Ртищево'!E42</f>
        <v>709.4</v>
      </c>
      <c r="E53" s="144">
        <f>МР!F54+'МО г.Ртищево'!F42</f>
        <v>484.79999999999995</v>
      </c>
      <c r="F53" s="52">
        <f t="shared" si="2"/>
        <v>0.6833944178178742</v>
      </c>
      <c r="G53" s="52">
        <f t="shared" si="3"/>
        <v>0.6833944178178742</v>
      </c>
    </row>
    <row r="54" spans="1:7" ht="26.25" customHeight="1">
      <c r="A54" s="154"/>
      <c r="B54" s="56" t="s">
        <v>362</v>
      </c>
      <c r="C54" s="144">
        <f>МР!D55+Макарово!D37</f>
        <v>67.4</v>
      </c>
      <c r="D54" s="144">
        <f>МР!E55+Макарово!E37</f>
        <v>67.4</v>
      </c>
      <c r="E54" s="144">
        <f>МР!F55+Макарово!F37</f>
        <v>67.3</v>
      </c>
      <c r="F54" s="52">
        <f t="shared" si="2"/>
        <v>0.9985163204747773</v>
      </c>
      <c r="G54" s="52">
        <f t="shared" si="3"/>
        <v>0.9985163204747773</v>
      </c>
    </row>
    <row r="55" spans="1:7" ht="21" customHeight="1">
      <c r="A55" s="50" t="s">
        <v>112</v>
      </c>
      <c r="B55" s="45" t="s">
        <v>105</v>
      </c>
      <c r="C55" s="57">
        <f>C56</f>
        <v>966</v>
      </c>
      <c r="D55" s="57">
        <f>D56</f>
        <v>869.4</v>
      </c>
      <c r="E55" s="57">
        <f>E56</f>
        <v>136.5</v>
      </c>
      <c r="F55" s="52">
        <f t="shared" si="2"/>
        <v>0.14130434782608695</v>
      </c>
      <c r="G55" s="52">
        <f t="shared" si="3"/>
        <v>0.1570048309178744</v>
      </c>
    </row>
    <row r="56" spans="1:7" s="135" customFormat="1" ht="27">
      <c r="A56" s="53" t="s">
        <v>113</v>
      </c>
      <c r="B56" s="54" t="s">
        <v>106</v>
      </c>
      <c r="C56" s="143">
        <f>'Кр-звезда'!D38+Макарово!D39+Октябрьский!D37+Салтыковка!D37+Урусово!D39+'Ш-Голицыно'!D38</f>
        <v>966</v>
      </c>
      <c r="D56" s="143">
        <f>'Кр-звезда'!E38+Макарово!E39+Октябрьский!E37+Салтыковка!E37+Урусово!E39+'Ш-Голицыно'!E38</f>
        <v>869.4</v>
      </c>
      <c r="E56" s="143">
        <f>'Кр-звезда'!F38+Макарово!F39+Октябрьский!F37+Салтыковка!F37+Урусово!F39+'Ш-Голицыно'!F38</f>
        <v>136.5</v>
      </c>
      <c r="F56" s="52">
        <f t="shared" si="2"/>
        <v>0.14130434782608695</v>
      </c>
      <c r="G56" s="52">
        <f t="shared" si="3"/>
        <v>0.1570048309178744</v>
      </c>
    </row>
    <row r="57" spans="1:7" ht="21" customHeight="1">
      <c r="A57" s="50" t="s">
        <v>76</v>
      </c>
      <c r="B57" s="45" t="s">
        <v>39</v>
      </c>
      <c r="C57" s="57">
        <f>C58</f>
        <v>834.4</v>
      </c>
      <c r="D57" s="57">
        <f>D58</f>
        <v>335</v>
      </c>
      <c r="E57" s="57">
        <f>E58</f>
        <v>131.1</v>
      </c>
      <c r="F57" s="52">
        <f t="shared" si="2"/>
        <v>0.1571188878235858</v>
      </c>
      <c r="G57" s="52">
        <f t="shared" si="3"/>
        <v>0.39134328358208953</v>
      </c>
    </row>
    <row r="58" spans="1:7" s="135" customFormat="1" ht="30" customHeight="1">
      <c r="A58" s="53" t="s">
        <v>160</v>
      </c>
      <c r="B58" s="54" t="s">
        <v>196</v>
      </c>
      <c r="C58" s="143">
        <f>C59+C60+C61+C62+C63</f>
        <v>834.4</v>
      </c>
      <c r="D58" s="143">
        <f>D59+D60+D61+D62+D63</f>
        <v>335</v>
      </c>
      <c r="E58" s="143">
        <f>E59+E60+E61+E62+E63</f>
        <v>131.1</v>
      </c>
      <c r="F58" s="52">
        <f t="shared" si="2"/>
        <v>0.1571188878235858</v>
      </c>
      <c r="G58" s="52">
        <f t="shared" si="3"/>
        <v>0.39134328358208953</v>
      </c>
    </row>
    <row r="59" spans="1:7" ht="53.25" customHeight="1">
      <c r="A59" s="154"/>
      <c r="B59" s="58" t="s">
        <v>250</v>
      </c>
      <c r="C59" s="55">
        <f>'МО г.Ртищево'!D49</f>
        <v>10</v>
      </c>
      <c r="D59" s="55">
        <f>'МО г.Ртищево'!E49</f>
        <v>0</v>
      </c>
      <c r="E59" s="55">
        <f>'МО г.Ртищево'!F49</f>
        <v>0</v>
      </c>
      <c r="F59" s="52">
        <f t="shared" si="2"/>
        <v>0</v>
      </c>
      <c r="G59" s="52">
        <v>0</v>
      </c>
    </row>
    <row r="60" spans="1:7" ht="38.25" customHeight="1">
      <c r="A60" s="154"/>
      <c r="B60" s="58" t="s">
        <v>245</v>
      </c>
      <c r="C60" s="55">
        <f>'МО г.Ртищево'!D47</f>
        <v>100</v>
      </c>
      <c r="D60" s="55">
        <f>'МО г.Ртищево'!E47</f>
        <v>0</v>
      </c>
      <c r="E60" s="55">
        <f>'МО г.Ртищево'!F47</f>
        <v>0</v>
      </c>
      <c r="F60" s="52">
        <f t="shared" si="2"/>
        <v>0</v>
      </c>
      <c r="G60" s="52">
        <v>0</v>
      </c>
    </row>
    <row r="61" spans="1:7" ht="41.25" customHeight="1">
      <c r="A61" s="154"/>
      <c r="B61" s="58" t="s">
        <v>248</v>
      </c>
      <c r="C61" s="55">
        <f>'МО г.Ртищево'!D48</f>
        <v>524.4</v>
      </c>
      <c r="D61" s="55">
        <f>'МО г.Ртищево'!E48</f>
        <v>135</v>
      </c>
      <c r="E61" s="55">
        <f>'МО г.Ртищево'!F48</f>
        <v>131.1</v>
      </c>
      <c r="F61" s="52">
        <f t="shared" si="2"/>
        <v>0.25</v>
      </c>
      <c r="G61" s="52">
        <f t="shared" si="3"/>
        <v>0.971111111111111</v>
      </c>
    </row>
    <row r="62" spans="1:7" ht="41.25" customHeight="1">
      <c r="A62" s="154"/>
      <c r="B62" s="58" t="s">
        <v>309</v>
      </c>
      <c r="C62" s="55">
        <f>МР!D60</f>
        <v>140</v>
      </c>
      <c r="D62" s="55">
        <f>МР!E60</f>
        <v>140</v>
      </c>
      <c r="E62" s="55">
        <f>МР!F60</f>
        <v>0</v>
      </c>
      <c r="F62" s="52">
        <f t="shared" si="2"/>
        <v>0</v>
      </c>
      <c r="G62" s="52">
        <f t="shared" si="3"/>
        <v>0</v>
      </c>
    </row>
    <row r="63" spans="1:7" ht="41.25" customHeight="1">
      <c r="A63" s="154"/>
      <c r="B63" s="58" t="s">
        <v>340</v>
      </c>
      <c r="C63" s="55">
        <f>МР!D61</f>
        <v>60</v>
      </c>
      <c r="D63" s="55">
        <f>МР!E61</f>
        <v>60</v>
      </c>
      <c r="E63" s="55">
        <f>МР!F61</f>
        <v>0</v>
      </c>
      <c r="F63" s="52">
        <f t="shared" si="2"/>
        <v>0</v>
      </c>
      <c r="G63" s="52">
        <f t="shared" si="3"/>
        <v>0</v>
      </c>
    </row>
    <row r="64" spans="1:7" ht="22.5" customHeight="1">
      <c r="A64" s="50" t="s">
        <v>77</v>
      </c>
      <c r="B64" s="45" t="s">
        <v>41</v>
      </c>
      <c r="C64" s="57">
        <f>C65+C71</f>
        <v>35489.8</v>
      </c>
      <c r="D64" s="57">
        <f>D65+D71</f>
        <v>12127.4</v>
      </c>
      <c r="E64" s="57">
        <f>E65+E71</f>
        <v>1456.1</v>
      </c>
      <c r="F64" s="52">
        <f t="shared" si="2"/>
        <v>0.04102868993344566</v>
      </c>
      <c r="G64" s="52">
        <f t="shared" si="3"/>
        <v>0.12006695581905437</v>
      </c>
    </row>
    <row r="65" spans="1:7" s="135" customFormat="1" ht="26.25" customHeight="1">
      <c r="A65" s="53" t="s">
        <v>123</v>
      </c>
      <c r="B65" s="54" t="s">
        <v>295</v>
      </c>
      <c r="C65" s="143">
        <f>C66+C67+C69+C70+C68</f>
        <v>35282.4</v>
      </c>
      <c r="D65" s="143">
        <f>D66+D67+D69+D70+D68</f>
        <v>11920</v>
      </c>
      <c r="E65" s="143">
        <f>E66+E67+E69+E70+E68</f>
        <v>1350</v>
      </c>
      <c r="F65" s="52">
        <f t="shared" si="2"/>
        <v>0.0382627032174682</v>
      </c>
      <c r="G65" s="52">
        <f t="shared" si="3"/>
        <v>0.11325503355704698</v>
      </c>
    </row>
    <row r="66" spans="1:7" ht="89.25" customHeight="1">
      <c r="A66" s="154"/>
      <c r="B66" s="59" t="s">
        <v>224</v>
      </c>
      <c r="C66" s="55">
        <f>МР!D67</f>
        <v>17264</v>
      </c>
      <c r="D66" s="55">
        <f>МР!E67</f>
        <v>0</v>
      </c>
      <c r="E66" s="55">
        <f>МР!F67</f>
        <v>0</v>
      </c>
      <c r="F66" s="52">
        <f t="shared" si="2"/>
        <v>0</v>
      </c>
      <c r="G66" s="52">
        <v>0</v>
      </c>
    </row>
    <row r="67" spans="1:7" ht="42" customHeight="1">
      <c r="A67" s="50"/>
      <c r="B67" s="59" t="s">
        <v>252</v>
      </c>
      <c r="C67" s="55">
        <f>'МО г.Ртищево'!D54</f>
        <v>1800</v>
      </c>
      <c r="D67" s="55">
        <f>'МО г.Ртищево'!E54</f>
        <v>1800</v>
      </c>
      <c r="E67" s="55">
        <f>'МО г.Ртищево'!F54</f>
        <v>900</v>
      </c>
      <c r="F67" s="52">
        <f t="shared" si="2"/>
        <v>0.5</v>
      </c>
      <c r="G67" s="52">
        <f t="shared" si="3"/>
        <v>0.5</v>
      </c>
    </row>
    <row r="68" spans="1:7" ht="42" customHeight="1">
      <c r="A68" s="50"/>
      <c r="B68" s="59" t="s">
        <v>386</v>
      </c>
      <c r="C68" s="55">
        <f>МР!D68</f>
        <v>450</v>
      </c>
      <c r="D68" s="55">
        <f>МР!E68</f>
        <v>450</v>
      </c>
      <c r="E68" s="55">
        <f>МР!F68</f>
        <v>450</v>
      </c>
      <c r="F68" s="52">
        <f t="shared" si="2"/>
        <v>1</v>
      </c>
      <c r="G68" s="52">
        <f t="shared" si="3"/>
        <v>1</v>
      </c>
    </row>
    <row r="69" spans="1:7" ht="42" customHeight="1">
      <c r="A69" s="50"/>
      <c r="B69" s="59" t="s">
        <v>370</v>
      </c>
      <c r="C69" s="55">
        <f>МР!D70+'МО г.Ртищево'!D55</f>
        <v>7293.4</v>
      </c>
      <c r="D69" s="55">
        <f>МР!E70+'МО г.Ртищево'!E55</f>
        <v>1195</v>
      </c>
      <c r="E69" s="55">
        <f>МР!F70+'МО г.Ртищево'!F55</f>
        <v>0</v>
      </c>
      <c r="F69" s="52">
        <f t="shared" si="2"/>
        <v>0</v>
      </c>
      <c r="G69" s="52">
        <f t="shared" si="3"/>
        <v>0</v>
      </c>
    </row>
    <row r="70" spans="1:7" ht="48.75" customHeight="1">
      <c r="A70" s="50"/>
      <c r="B70" s="58" t="s">
        <v>368</v>
      </c>
      <c r="C70" s="55">
        <f>МР!D71</f>
        <v>8475</v>
      </c>
      <c r="D70" s="55">
        <f>МР!E71</f>
        <v>8475</v>
      </c>
      <c r="E70" s="55">
        <f>МР!F71</f>
        <v>0</v>
      </c>
      <c r="F70" s="52">
        <f t="shared" si="2"/>
        <v>0</v>
      </c>
      <c r="G70" s="52">
        <f t="shared" si="3"/>
        <v>0</v>
      </c>
    </row>
    <row r="71" spans="1:7" s="135" customFormat="1" ht="28.5" customHeight="1">
      <c r="A71" s="53" t="s">
        <v>78</v>
      </c>
      <c r="B71" s="60" t="s">
        <v>213</v>
      </c>
      <c r="C71" s="143">
        <f>C72+C73</f>
        <v>207.39999999999998</v>
      </c>
      <c r="D71" s="143">
        <f>D72+D73</f>
        <v>207.39999999999998</v>
      </c>
      <c r="E71" s="143">
        <f>E72+E73</f>
        <v>106.1</v>
      </c>
      <c r="F71" s="52">
        <f t="shared" si="2"/>
        <v>0.5115718418514947</v>
      </c>
      <c r="G71" s="52">
        <f t="shared" si="3"/>
        <v>0.5115718418514947</v>
      </c>
    </row>
    <row r="72" spans="1:7" ht="22.5" customHeight="1">
      <c r="A72" s="50"/>
      <c r="B72" s="61" t="s">
        <v>127</v>
      </c>
      <c r="C72" s="55">
        <f>МР!D74+'Кр-звезда'!D44+Макарово!D45+Октябрьский!D43+Салтыковка!D43+Урусово!D45+'Ш-Голицыно'!D44</f>
        <v>107.6</v>
      </c>
      <c r="D72" s="55">
        <f>МР!E74+'Кр-звезда'!E44+Макарово!E45+Октябрьский!E43+Салтыковка!E43+Урусово!E45+'Ш-Голицыно'!E44</f>
        <v>107.6</v>
      </c>
      <c r="E72" s="55">
        <f>МР!F74+'Кр-звезда'!F44+Макарово!F45+Октябрьский!F43+Салтыковка!F43+Урусово!F45+'Ш-Голицыно'!F44</f>
        <v>6.3</v>
      </c>
      <c r="F72" s="52">
        <f t="shared" si="2"/>
        <v>0.05855018587360595</v>
      </c>
      <c r="G72" s="52">
        <f t="shared" si="3"/>
        <v>0.05855018587360595</v>
      </c>
    </row>
    <row r="73" spans="1:7" ht="46.5" customHeight="1">
      <c r="A73" s="50"/>
      <c r="B73" s="61" t="s">
        <v>373</v>
      </c>
      <c r="C73" s="55">
        <f>МР!D75</f>
        <v>99.8</v>
      </c>
      <c r="D73" s="55">
        <f>МР!E75</f>
        <v>99.8</v>
      </c>
      <c r="E73" s="55">
        <f>МР!F75</f>
        <v>99.8</v>
      </c>
      <c r="F73" s="52">
        <f t="shared" si="2"/>
        <v>1</v>
      </c>
      <c r="G73" s="52">
        <f t="shared" si="3"/>
        <v>1</v>
      </c>
    </row>
    <row r="74" spans="1:7" ht="27" customHeight="1">
      <c r="A74" s="62" t="s">
        <v>79</v>
      </c>
      <c r="B74" s="152" t="s">
        <v>42</v>
      </c>
      <c r="C74" s="57">
        <f>C75+C79+C84</f>
        <v>33595.5</v>
      </c>
      <c r="D74" s="57">
        <f>D75+D79+D84</f>
        <v>11980.1</v>
      </c>
      <c r="E74" s="57">
        <f>E75+E79+E84</f>
        <v>9267.8</v>
      </c>
      <c r="F74" s="52">
        <f t="shared" si="2"/>
        <v>0.2758643270676132</v>
      </c>
      <c r="G74" s="52">
        <f t="shared" si="3"/>
        <v>0.7735995525913806</v>
      </c>
    </row>
    <row r="75" spans="1:7" s="135" customFormat="1" ht="13.5">
      <c r="A75" s="53" t="s">
        <v>80</v>
      </c>
      <c r="B75" s="54" t="s">
        <v>43</v>
      </c>
      <c r="C75" s="143">
        <f>C76+C77+C78</f>
        <v>5710.400000000001</v>
      </c>
      <c r="D75" s="143">
        <f>D76+D77+D78</f>
        <v>2576.6</v>
      </c>
      <c r="E75" s="143">
        <f>E76+E77+E78</f>
        <v>1296.6</v>
      </c>
      <c r="F75" s="52">
        <f t="shared" si="2"/>
        <v>0.2270594003922667</v>
      </c>
      <c r="G75" s="52">
        <f t="shared" si="3"/>
        <v>0.5032212993867887</v>
      </c>
    </row>
    <row r="76" spans="1:7" ht="23.25" customHeight="1">
      <c r="A76" s="154"/>
      <c r="B76" s="147" t="s">
        <v>179</v>
      </c>
      <c r="C76" s="55">
        <f>МР!D82+'МО г.Ртищево'!D65</f>
        <v>5009.2</v>
      </c>
      <c r="D76" s="55">
        <f>МР!E82+'МО г.Ртищево'!E65</f>
        <v>1875.4</v>
      </c>
      <c r="E76" s="55">
        <f>МР!F82+'МО г.Ртищево'!F65</f>
        <v>595.5</v>
      </c>
      <c r="F76" s="52">
        <f t="shared" si="2"/>
        <v>0.11888125848438873</v>
      </c>
      <c r="G76" s="52">
        <f t="shared" si="3"/>
        <v>0.3175322597845793</v>
      </c>
    </row>
    <row r="77" spans="1:7" ht="42.75" customHeight="1">
      <c r="A77" s="154"/>
      <c r="B77" s="147" t="s">
        <v>319</v>
      </c>
      <c r="C77" s="55">
        <f>'МО г.Ртищево'!D60</f>
        <v>680.6</v>
      </c>
      <c r="D77" s="55">
        <f>'МО г.Ртищево'!E60</f>
        <v>680.6</v>
      </c>
      <c r="E77" s="55">
        <f>'МО г.Ртищево'!F60</f>
        <v>680.6</v>
      </c>
      <c r="F77" s="52">
        <f t="shared" si="2"/>
        <v>1</v>
      </c>
      <c r="G77" s="52">
        <f t="shared" si="3"/>
        <v>1</v>
      </c>
    </row>
    <row r="78" spans="1:7" ht="42.75" customHeight="1">
      <c r="A78" s="154"/>
      <c r="B78" s="147" t="s">
        <v>240</v>
      </c>
      <c r="C78" s="55">
        <f>'МО г.Ртищево'!D66</f>
        <v>20.6</v>
      </c>
      <c r="D78" s="55">
        <f>'МО г.Ртищево'!E66</f>
        <v>20.6</v>
      </c>
      <c r="E78" s="55">
        <f>'МО г.Ртищево'!F66</f>
        <v>20.5</v>
      </c>
      <c r="F78" s="52">
        <f t="shared" si="2"/>
        <v>0.9951456310679611</v>
      </c>
      <c r="G78" s="52">
        <f t="shared" si="3"/>
        <v>0.9951456310679611</v>
      </c>
    </row>
    <row r="79" spans="1:7" s="135" customFormat="1" ht="21" customHeight="1">
      <c r="A79" s="53" t="s">
        <v>81</v>
      </c>
      <c r="B79" s="54" t="s">
        <v>296</v>
      </c>
      <c r="C79" s="143">
        <f>C82+C80+C83</f>
        <v>3210</v>
      </c>
      <c r="D79" s="143">
        <f>D82+D80+D83</f>
        <v>1110</v>
      </c>
      <c r="E79" s="143">
        <f>E82+E80+E83</f>
        <v>79.1</v>
      </c>
      <c r="F79" s="52">
        <f t="shared" si="2"/>
        <v>0.024641744548286604</v>
      </c>
      <c r="G79" s="52">
        <f t="shared" si="3"/>
        <v>0.07126126126126126</v>
      </c>
    </row>
    <row r="80" spans="1:7" s="135" customFormat="1" ht="29.25" customHeight="1">
      <c r="A80" s="53"/>
      <c r="B80" s="147" t="s">
        <v>282</v>
      </c>
      <c r="C80" s="55">
        <f>МР!D84</f>
        <v>2800</v>
      </c>
      <c r="D80" s="55">
        <f>МР!E84</f>
        <v>700</v>
      </c>
      <c r="E80" s="55">
        <f>МР!F84</f>
        <v>0</v>
      </c>
      <c r="F80" s="52">
        <f t="shared" si="2"/>
        <v>0</v>
      </c>
      <c r="G80" s="52">
        <f t="shared" si="3"/>
        <v>0</v>
      </c>
    </row>
    <row r="81" spans="1:7" ht="44.25" customHeight="1">
      <c r="A81" s="154"/>
      <c r="B81" s="64" t="s">
        <v>361</v>
      </c>
      <c r="C81" s="55">
        <f>МР!D85</f>
        <v>2800</v>
      </c>
      <c r="D81" s="55">
        <f>МР!E85</f>
        <v>700</v>
      </c>
      <c r="E81" s="55">
        <f>МР!F85</f>
        <v>0</v>
      </c>
      <c r="F81" s="52">
        <f t="shared" si="2"/>
        <v>0</v>
      </c>
      <c r="G81" s="52">
        <f t="shared" si="3"/>
        <v>0</v>
      </c>
    </row>
    <row r="82" spans="1:7" ht="32.25" customHeight="1">
      <c r="A82" s="154"/>
      <c r="B82" s="147" t="s">
        <v>313</v>
      </c>
      <c r="C82" s="55">
        <f>МР!D86</f>
        <v>380</v>
      </c>
      <c r="D82" s="55">
        <f>МР!E86</f>
        <v>380</v>
      </c>
      <c r="E82" s="55">
        <f>МР!F86</f>
        <v>79.1</v>
      </c>
      <c r="F82" s="52">
        <f t="shared" si="2"/>
        <v>0.2081578947368421</v>
      </c>
      <c r="G82" s="52">
        <f t="shared" si="3"/>
        <v>0.2081578947368421</v>
      </c>
    </row>
    <row r="83" spans="1:7" ht="44.25" customHeight="1">
      <c r="A83" s="154"/>
      <c r="B83" s="147" t="s">
        <v>399</v>
      </c>
      <c r="C83" s="55">
        <f>МР!D87</f>
        <v>30</v>
      </c>
      <c r="D83" s="55">
        <f>МР!E87</f>
        <v>30</v>
      </c>
      <c r="E83" s="55">
        <f>МР!F87</f>
        <v>0</v>
      </c>
      <c r="F83" s="52">
        <f t="shared" si="2"/>
        <v>0</v>
      </c>
      <c r="G83" s="52">
        <f t="shared" si="3"/>
        <v>0</v>
      </c>
    </row>
    <row r="84" spans="1:7" s="135" customFormat="1" ht="21" customHeight="1">
      <c r="A84" s="53" t="s">
        <v>45</v>
      </c>
      <c r="B84" s="65" t="s">
        <v>284</v>
      </c>
      <c r="C84" s="143">
        <f>C85+C92+C94+C95+C93</f>
        <v>24675.100000000002</v>
      </c>
      <c r="D84" s="143">
        <f>D85+D92+D94+D95+D93</f>
        <v>8293.5</v>
      </c>
      <c r="E84" s="143">
        <f>E85+E92+E94+E95+E93</f>
        <v>7892.1</v>
      </c>
      <c r="F84" s="52">
        <f t="shared" si="2"/>
        <v>0.3198406490753837</v>
      </c>
      <c r="G84" s="52">
        <f t="shared" si="3"/>
        <v>0.951600651112317</v>
      </c>
    </row>
    <row r="85" spans="1:7" ht="30.75" customHeight="1">
      <c r="A85" s="154"/>
      <c r="B85" s="63" t="s">
        <v>283</v>
      </c>
      <c r="C85" s="55">
        <f>C86+C88+C89+C90+C91+C87</f>
        <v>900</v>
      </c>
      <c r="D85" s="55">
        <f>D86+D88+D89+D90+D91+D87</f>
        <v>50</v>
      </c>
      <c r="E85" s="55">
        <f>E86+E88+E89+E90+E91+E87</f>
        <v>0</v>
      </c>
      <c r="F85" s="52">
        <f t="shared" si="2"/>
        <v>0</v>
      </c>
      <c r="G85" s="52">
        <f t="shared" si="3"/>
        <v>0</v>
      </c>
    </row>
    <row r="86" spans="1:7" ht="23.25" customHeight="1">
      <c r="A86" s="154"/>
      <c r="B86" s="64" t="s">
        <v>297</v>
      </c>
      <c r="C86" s="55">
        <f>'МО г.Ртищево'!D68</f>
        <v>250</v>
      </c>
      <c r="D86" s="55">
        <f>'МО г.Ртищево'!E68</f>
        <v>0</v>
      </c>
      <c r="E86" s="55">
        <f>'МО г.Ртищево'!F68</f>
        <v>0</v>
      </c>
      <c r="F86" s="52">
        <f t="shared" si="2"/>
        <v>0</v>
      </c>
      <c r="G86" s="52">
        <v>0</v>
      </c>
    </row>
    <row r="87" spans="1:7" ht="30" customHeight="1">
      <c r="A87" s="154"/>
      <c r="B87" s="64" t="s">
        <v>380</v>
      </c>
      <c r="C87" s="55">
        <f>'МО г.Ртищево'!D69</f>
        <v>250</v>
      </c>
      <c r="D87" s="55">
        <f>'МО г.Ртищево'!E69</f>
        <v>0</v>
      </c>
      <c r="E87" s="55">
        <f>'МО г.Ртищево'!F69</f>
        <v>0</v>
      </c>
      <c r="F87" s="52">
        <f t="shared" si="2"/>
        <v>0</v>
      </c>
      <c r="G87" s="52">
        <v>0</v>
      </c>
    </row>
    <row r="88" spans="1:7" ht="23.25" customHeight="1">
      <c r="A88" s="154"/>
      <c r="B88" s="64" t="s">
        <v>298</v>
      </c>
      <c r="C88" s="55">
        <f>'МО г.Ртищево'!D70</f>
        <v>50</v>
      </c>
      <c r="D88" s="55">
        <f>'МО г.Ртищево'!E70</f>
        <v>0</v>
      </c>
      <c r="E88" s="55">
        <f>'МО г.Ртищево'!F70</f>
        <v>0</v>
      </c>
      <c r="F88" s="52">
        <f t="shared" si="2"/>
        <v>0</v>
      </c>
      <c r="G88" s="52">
        <v>0</v>
      </c>
    </row>
    <row r="89" spans="1:7" ht="30.75" customHeight="1">
      <c r="A89" s="154"/>
      <c r="B89" s="64" t="s">
        <v>299</v>
      </c>
      <c r="C89" s="55">
        <f>'МО г.Ртищево'!D71</f>
        <v>100</v>
      </c>
      <c r="D89" s="55">
        <f>'МО г.Ртищево'!E71</f>
        <v>0</v>
      </c>
      <c r="E89" s="55">
        <f>'МО г.Ртищево'!F71</f>
        <v>0</v>
      </c>
      <c r="F89" s="52">
        <f t="shared" si="2"/>
        <v>0</v>
      </c>
      <c r="G89" s="52">
        <v>0</v>
      </c>
    </row>
    <row r="90" spans="1:7" ht="20.25" customHeight="1">
      <c r="A90" s="154"/>
      <c r="B90" s="64" t="s">
        <v>300</v>
      </c>
      <c r="C90" s="55">
        <f>'МО г.Ртищево'!D72</f>
        <v>200</v>
      </c>
      <c r="D90" s="55">
        <f>'МО г.Ртищево'!E72</f>
        <v>0</v>
      </c>
      <c r="E90" s="55">
        <f>'МО г.Ртищево'!F72</f>
        <v>0</v>
      </c>
      <c r="F90" s="52">
        <f t="shared" si="2"/>
        <v>0</v>
      </c>
      <c r="G90" s="52">
        <v>0</v>
      </c>
    </row>
    <row r="91" spans="1:7" ht="19.5" customHeight="1">
      <c r="A91" s="154"/>
      <c r="B91" s="64" t="s">
        <v>301</v>
      </c>
      <c r="C91" s="55">
        <f>'МО г.Ртищево'!D73</f>
        <v>50</v>
      </c>
      <c r="D91" s="55">
        <f>'МО г.Ртищево'!E73</f>
        <v>50</v>
      </c>
      <c r="E91" s="55">
        <f>'МО г.Ртищево'!F73</f>
        <v>0</v>
      </c>
      <c r="F91" s="52">
        <f t="shared" si="2"/>
        <v>0</v>
      </c>
      <c r="G91" s="52">
        <f t="shared" si="3"/>
        <v>0</v>
      </c>
    </row>
    <row r="92" spans="1:7" ht="21" customHeight="1">
      <c r="A92" s="154"/>
      <c r="B92" s="63" t="s">
        <v>181</v>
      </c>
      <c r="C92" s="55">
        <f>'МО г.Ртищево'!D74+'Кр-звезда'!D47+Макарово!D48+Октябрьский!D46+Салтыковка!D46+Урусово!D48+'Ш-Голицыно'!D47</f>
        <v>11306</v>
      </c>
      <c r="D92" s="55">
        <f>'МО г.Ртищево'!E74+'Кр-звезда'!E47+Макарово!E48+Октябрьский!E46+Салтыковка!E46+Урусово!E48+'Ш-Голицыно'!E47</f>
        <v>4253.1</v>
      </c>
      <c r="E92" s="55">
        <f>'МО г.Ртищево'!F74+'Кр-звезда'!F47+Макарово!F48+Октябрьский!F46+Салтыковка!F46+Урусово!F48+'Ш-Голицыно'!F47</f>
        <v>4007</v>
      </c>
      <c r="F92" s="52">
        <f t="shared" si="2"/>
        <v>0.3544135857067044</v>
      </c>
      <c r="G92" s="52">
        <f t="shared" si="3"/>
        <v>0.9421363240930144</v>
      </c>
    </row>
    <row r="93" spans="1:7" ht="21" customHeight="1">
      <c r="A93" s="154"/>
      <c r="B93" s="63" t="s">
        <v>382</v>
      </c>
      <c r="C93" s="55">
        <f>'Кр-звезда'!D49+Макарово!D50+Октябрьский!D48+Салтыковка!D48+Урусово!D50+'Ш-Голицыно'!D49</f>
        <v>56.2</v>
      </c>
      <c r="D93" s="55">
        <f>'Кр-звезда'!E49+Макарово!E50+Октябрьский!E48+Салтыковка!E48+Урусово!E50+'Ш-Голицыно'!E49</f>
        <v>0</v>
      </c>
      <c r="E93" s="55">
        <f>'Кр-звезда'!F49+Макарово!F50+Октябрьский!F48+Салтыковка!F48+Урусово!F50+'Ш-Голицыно'!F49</f>
        <v>0</v>
      </c>
      <c r="F93" s="52">
        <f t="shared" si="2"/>
        <v>0</v>
      </c>
      <c r="G93" s="52">
        <v>0</v>
      </c>
    </row>
    <row r="94" spans="1:7" ht="21" customHeight="1">
      <c r="A94" s="154"/>
      <c r="B94" s="63" t="s">
        <v>268</v>
      </c>
      <c r="C94" s="55">
        <f>'Кр-звезда'!D48+Макарово!D49+Октябрьский!D47+Салтыковка!D47+Урусово!D49+'Ш-Голицыно'!D48</f>
        <v>102.5</v>
      </c>
      <c r="D94" s="55">
        <f>'Кр-звезда'!E48+Макарово!E49+Октябрьский!E47+Салтыковка!E47+Урусово!E49+'Ш-Голицыно'!E48</f>
        <v>0</v>
      </c>
      <c r="E94" s="55">
        <f>'Кр-звезда'!F48+Макарово!F49+Октябрьский!F47+Салтыковка!F47+Урусово!F49+'Ш-Голицыно'!F48</f>
        <v>0</v>
      </c>
      <c r="F94" s="52">
        <f t="shared" si="2"/>
        <v>0</v>
      </c>
      <c r="G94" s="52">
        <v>0</v>
      </c>
    </row>
    <row r="95" spans="1:7" ht="21" customHeight="1">
      <c r="A95" s="154"/>
      <c r="B95" s="63" t="s">
        <v>183</v>
      </c>
      <c r="C95" s="55">
        <f>'МО г.Ртищево'!D75+'Кр-звезда'!D50+Макарово!D51+Октябрьский!D49+Салтыковка!D49+Урусово!D51+'Ш-Голицыно'!D50</f>
        <v>12310.4</v>
      </c>
      <c r="D95" s="55">
        <f>'МО г.Ртищево'!E75+'Кр-звезда'!E50+Макарово!E51+Октябрьский!E49+Салтыковка!E49+Урусово!E51+'Ш-Голицыно'!E50</f>
        <v>3990.4</v>
      </c>
      <c r="E95" s="55">
        <f>'МО г.Ртищево'!F75+'Кр-звезда'!F50+Макарово!F51+Октябрьский!F49+Салтыковка!F49+Урусово!F51+'Ш-Голицыно'!F50</f>
        <v>3885.1</v>
      </c>
      <c r="F95" s="52">
        <f t="shared" si="2"/>
        <v>0.3155949441122953</v>
      </c>
      <c r="G95" s="52">
        <f t="shared" si="3"/>
        <v>0.9736116680032076</v>
      </c>
    </row>
    <row r="96" spans="1:7" ht="21.75" customHeight="1">
      <c r="A96" s="62" t="s">
        <v>130</v>
      </c>
      <c r="B96" s="152" t="s">
        <v>128</v>
      </c>
      <c r="C96" s="57">
        <f>C97</f>
        <v>6</v>
      </c>
      <c r="D96" s="57">
        <f>D97</f>
        <v>6</v>
      </c>
      <c r="E96" s="57">
        <f>E97</f>
        <v>1.7</v>
      </c>
      <c r="F96" s="52">
        <f t="shared" si="2"/>
        <v>0.2833333333333333</v>
      </c>
      <c r="G96" s="52">
        <f t="shared" si="3"/>
        <v>0.2833333333333333</v>
      </c>
    </row>
    <row r="97" spans="1:7" ht="18" customHeight="1">
      <c r="A97" s="66" t="s">
        <v>124</v>
      </c>
      <c r="B97" s="67" t="s">
        <v>277</v>
      </c>
      <c r="C97" s="55">
        <f>'Кр-звезда'!D52+Макарово!D53+Октябрьский!D52+Салтыковка!D51+Урусово!D53+'Ш-Голицыно'!D52</f>
        <v>6</v>
      </c>
      <c r="D97" s="55">
        <f>'Кр-звезда'!E52+Макарово!E53+Октябрьский!E52+Салтыковка!E51+Урусово!E53+'Ш-Голицыно'!E52</f>
        <v>6</v>
      </c>
      <c r="E97" s="55">
        <f>'Кр-звезда'!F52+Макарово!F53+Октябрьский!F52+Салтыковка!F51+Урусово!F53+'Ш-Голицыно'!F52</f>
        <v>1.7</v>
      </c>
      <c r="F97" s="52">
        <f t="shared" si="2"/>
        <v>0.2833333333333333</v>
      </c>
      <c r="G97" s="52">
        <f t="shared" si="3"/>
        <v>0.2833333333333333</v>
      </c>
    </row>
    <row r="98" spans="1:7" ht="18" customHeight="1">
      <c r="A98" s="50" t="s">
        <v>47</v>
      </c>
      <c r="B98" s="45" t="s">
        <v>48</v>
      </c>
      <c r="C98" s="57">
        <f>C99+C100+C101+C102</f>
        <v>458999.89999999997</v>
      </c>
      <c r="D98" s="57">
        <f>D99+D100+D101+D102</f>
        <v>131065.7</v>
      </c>
      <c r="E98" s="57">
        <f>E99+E100+E101+E102</f>
        <v>94529.7</v>
      </c>
      <c r="F98" s="52">
        <f t="shared" si="2"/>
        <v>0.20594710369217947</v>
      </c>
      <c r="G98" s="52">
        <f t="shared" si="3"/>
        <v>0.7212390427091145</v>
      </c>
    </row>
    <row r="99" spans="1:7" ht="12.75">
      <c r="A99" s="154" t="s">
        <v>49</v>
      </c>
      <c r="B99" s="147" t="s">
        <v>50</v>
      </c>
      <c r="C99" s="55">
        <f>МР!D94</f>
        <v>136575.4</v>
      </c>
      <c r="D99" s="55">
        <f>МР!E94</f>
        <v>39426.3</v>
      </c>
      <c r="E99" s="55">
        <f>МР!F94</f>
        <v>28384.8</v>
      </c>
      <c r="F99" s="52">
        <f t="shared" si="2"/>
        <v>0.20783245006055265</v>
      </c>
      <c r="G99" s="52">
        <f t="shared" si="3"/>
        <v>0.7199458229658882</v>
      </c>
    </row>
    <row r="100" spans="1:7" ht="12.75">
      <c r="A100" s="154" t="s">
        <v>51</v>
      </c>
      <c r="B100" s="147" t="s">
        <v>153</v>
      </c>
      <c r="C100" s="55">
        <f>МР!D96+'МО г.Ртищево'!D77</f>
        <v>298887.1</v>
      </c>
      <c r="D100" s="55">
        <f>МР!E96+'МО г.Ртищево'!E77</f>
        <v>85333.9</v>
      </c>
      <c r="E100" s="55">
        <f>МР!F96+'МО г.Ртищево'!F77</f>
        <v>60993.9</v>
      </c>
      <c r="F100" s="52">
        <f t="shared" si="2"/>
        <v>0.2040700317946141</v>
      </c>
      <c r="G100" s="52">
        <f t="shared" si="3"/>
        <v>0.7147675191219434</v>
      </c>
    </row>
    <row r="101" spans="1:7" ht="12.75">
      <c r="A101" s="154" t="s">
        <v>52</v>
      </c>
      <c r="B101" s="147" t="s">
        <v>53</v>
      </c>
      <c r="C101" s="55">
        <f>МР!D97+'Кр-звезда'!D56+Макарово!D57+Октябрьский!D56+Салтыковка!D55+Урусово!D57+'Ш-Голицыно'!D56</f>
        <v>4197.8</v>
      </c>
      <c r="D101" s="55">
        <f>МР!E97+'Кр-звезда'!E56+Макарово!E57+Октябрьский!E56+Салтыковка!E55+Урусово!E57+'Ш-Голицыно'!E56</f>
        <v>340.8</v>
      </c>
      <c r="E101" s="55">
        <f>МР!F97+'Кр-звезда'!F56+Макарово!F57+Октябрьский!F56+Салтыковка!F55+Урусово!F57+'Ш-Голицыно'!F56</f>
        <v>290.7</v>
      </c>
      <c r="F101" s="52">
        <f t="shared" si="2"/>
        <v>0.06925055981704702</v>
      </c>
      <c r="G101" s="52">
        <f t="shared" si="3"/>
        <v>0.8529929577464788</v>
      </c>
    </row>
    <row r="102" spans="1:7" ht="12.75">
      <c r="A102" s="154" t="s">
        <v>54</v>
      </c>
      <c r="B102" s="147" t="s">
        <v>55</v>
      </c>
      <c r="C102" s="55">
        <f>МР!D99</f>
        <v>19339.6</v>
      </c>
      <c r="D102" s="55">
        <f>МР!E99</f>
        <v>5964.7</v>
      </c>
      <c r="E102" s="55">
        <f>МР!F99</f>
        <v>4860.3</v>
      </c>
      <c r="F102" s="52">
        <f t="shared" si="2"/>
        <v>0.2513133673912594</v>
      </c>
      <c r="G102" s="52">
        <f t="shared" si="3"/>
        <v>0.8148439988599595</v>
      </c>
    </row>
    <row r="103" spans="1:7" ht="12.75">
      <c r="A103" s="154"/>
      <c r="B103" s="147" t="s">
        <v>56</v>
      </c>
      <c r="C103" s="55">
        <f>МР!D100</f>
        <v>500</v>
      </c>
      <c r="D103" s="55">
        <f>МР!E100</f>
        <v>76</v>
      </c>
      <c r="E103" s="55">
        <f>МР!F100</f>
        <v>32.9</v>
      </c>
      <c r="F103" s="52">
        <f t="shared" si="2"/>
        <v>0.0658</v>
      </c>
      <c r="G103" s="52">
        <f t="shared" si="3"/>
        <v>0.4328947368421052</v>
      </c>
    </row>
    <row r="104" spans="1:7" ht="12.75">
      <c r="A104" s="50" t="s">
        <v>57</v>
      </c>
      <c r="B104" s="45" t="s">
        <v>158</v>
      </c>
      <c r="C104" s="57">
        <f>C105+C106</f>
        <v>62872.8</v>
      </c>
      <c r="D104" s="57">
        <f>D105+D106</f>
        <v>20235.7</v>
      </c>
      <c r="E104" s="57">
        <f>E105+E106</f>
        <v>18682.7</v>
      </c>
      <c r="F104" s="52">
        <f t="shared" si="2"/>
        <v>0.297150755175529</v>
      </c>
      <c r="G104" s="52">
        <f t="shared" si="3"/>
        <v>0.9232544463497679</v>
      </c>
    </row>
    <row r="105" spans="1:7" ht="12.75">
      <c r="A105" s="154" t="s">
        <v>58</v>
      </c>
      <c r="B105" s="147" t="s">
        <v>59</v>
      </c>
      <c r="C105" s="55">
        <f>МР!D102</f>
        <v>59712.4</v>
      </c>
      <c r="D105" s="55">
        <f>МР!E102</f>
        <v>19230.4</v>
      </c>
      <c r="E105" s="55">
        <f>МР!F102</f>
        <v>17967.4</v>
      </c>
      <c r="F105" s="52">
        <f t="shared" si="2"/>
        <v>0.3008989757571292</v>
      </c>
      <c r="G105" s="52">
        <f t="shared" si="3"/>
        <v>0.9343227389965887</v>
      </c>
    </row>
    <row r="106" spans="1:7" ht="12.75">
      <c r="A106" s="154" t="s">
        <v>60</v>
      </c>
      <c r="B106" s="147" t="s">
        <v>111</v>
      </c>
      <c r="C106" s="55">
        <f>МР!D103</f>
        <v>3160.4</v>
      </c>
      <c r="D106" s="55">
        <f>МР!E103</f>
        <v>1005.3</v>
      </c>
      <c r="E106" s="55">
        <f>МР!F103</f>
        <v>715.3</v>
      </c>
      <c r="F106" s="52">
        <f t="shared" si="2"/>
        <v>0.22633210985951144</v>
      </c>
      <c r="G106" s="52">
        <f t="shared" si="3"/>
        <v>0.7115288968467124</v>
      </c>
    </row>
    <row r="107" spans="1:7" ht="16.5" customHeight="1">
      <c r="A107" s="50" t="s">
        <v>61</v>
      </c>
      <c r="B107" s="45" t="s">
        <v>62</v>
      </c>
      <c r="C107" s="57">
        <f>C108+C109+C110+C112+C111</f>
        <v>16454.1</v>
      </c>
      <c r="D107" s="57">
        <f>D108+D109+D110+D112+D111</f>
        <v>6521.5</v>
      </c>
      <c r="E107" s="57">
        <f>E108+E109+E110+E112+E111</f>
        <v>6346.6</v>
      </c>
      <c r="F107" s="52">
        <f t="shared" si="2"/>
        <v>0.3857154143951964</v>
      </c>
      <c r="G107" s="52">
        <f t="shared" si="3"/>
        <v>0.9731810166372767</v>
      </c>
    </row>
    <row r="108" spans="1:7" ht="12.75">
      <c r="A108" s="154" t="s">
        <v>63</v>
      </c>
      <c r="B108" s="68" t="s">
        <v>229</v>
      </c>
      <c r="C108" s="55">
        <f>МР!D106+'МО г.Ртищево'!D79+'Кр-звезда'!D58+Октябрьский!D58+Салтыковка!D57+Урусово!D59+'Ш-Голицыно'!D57</f>
        <v>1380.9</v>
      </c>
      <c r="D108" s="55">
        <f>МР!E106+'МО г.Ртищево'!E79+'Кр-звезда'!E58+Октябрьский!E58+Салтыковка!E57+Урусово!E59+'Ш-Голицыно'!E57</f>
        <v>450.59999999999997</v>
      </c>
      <c r="E108" s="55">
        <f>МР!F106+'МО г.Ртищево'!F79+'Кр-звезда'!F58+Октябрьский!F58+Салтыковка!F57+Урусово!F59+'Ш-Голицыно'!F57</f>
        <v>446.5</v>
      </c>
      <c r="F108" s="52">
        <f t="shared" si="2"/>
        <v>0.32333985082192773</v>
      </c>
      <c r="G108" s="52">
        <f t="shared" si="3"/>
        <v>0.9909010208610742</v>
      </c>
    </row>
    <row r="109" spans="1:7" ht="38.25">
      <c r="A109" s="154" t="s">
        <v>64</v>
      </c>
      <c r="B109" s="68" t="s">
        <v>187</v>
      </c>
      <c r="C109" s="55">
        <f>МР!D108</f>
        <v>11749.3</v>
      </c>
      <c r="D109" s="55">
        <f>МР!E108</f>
        <v>5087</v>
      </c>
      <c r="E109" s="55">
        <f>МР!F108</f>
        <v>5065.9</v>
      </c>
      <c r="F109" s="52">
        <f aca="true" t="shared" si="4" ref="F109:F120">E109/C109</f>
        <v>0.43116611202369504</v>
      </c>
      <c r="G109" s="52">
        <f aca="true" t="shared" si="5" ref="G109:G120">E109/D109</f>
        <v>0.9958521722036563</v>
      </c>
    </row>
    <row r="110" spans="1:7" ht="63.75">
      <c r="A110" s="154"/>
      <c r="B110" s="147" t="s">
        <v>188</v>
      </c>
      <c r="C110" s="55">
        <f>МР!D107</f>
        <v>80</v>
      </c>
      <c r="D110" s="55">
        <f>МР!E107</f>
        <v>43.7</v>
      </c>
      <c r="E110" s="55">
        <f>МР!F107</f>
        <v>43.1</v>
      </c>
      <c r="F110" s="52">
        <f t="shared" si="4"/>
        <v>0.5387500000000001</v>
      </c>
      <c r="G110" s="52">
        <f t="shared" si="5"/>
        <v>0.9862700228832951</v>
      </c>
    </row>
    <row r="111" spans="1:7" ht="18.75" customHeight="1">
      <c r="A111" s="154"/>
      <c r="B111" s="147" t="s">
        <v>314</v>
      </c>
      <c r="C111" s="55">
        <f>МР!D111</f>
        <v>60</v>
      </c>
      <c r="D111" s="55">
        <f>МР!E111</f>
        <v>60</v>
      </c>
      <c r="E111" s="55">
        <f>МР!F111</f>
        <v>0</v>
      </c>
      <c r="F111" s="52">
        <f t="shared" si="4"/>
        <v>0</v>
      </c>
      <c r="G111" s="52">
        <f t="shared" si="5"/>
        <v>0</v>
      </c>
    </row>
    <row r="112" spans="1:7" ht="51">
      <c r="A112" s="154" t="s">
        <v>65</v>
      </c>
      <c r="B112" s="147" t="s">
        <v>117</v>
      </c>
      <c r="C112" s="55">
        <f>МР!D115</f>
        <v>3183.9</v>
      </c>
      <c r="D112" s="55">
        <f>МР!E115</f>
        <v>880.2</v>
      </c>
      <c r="E112" s="55">
        <f>МР!F115</f>
        <v>791.1</v>
      </c>
      <c r="F112" s="52">
        <f t="shared" si="4"/>
        <v>0.24846885894657494</v>
      </c>
      <c r="G112" s="52">
        <f t="shared" si="5"/>
        <v>0.8987730061349694</v>
      </c>
    </row>
    <row r="113" spans="1:7" ht="21" customHeight="1">
      <c r="A113" s="62" t="s">
        <v>66</v>
      </c>
      <c r="B113" s="152" t="s">
        <v>133</v>
      </c>
      <c r="C113" s="57">
        <f>C114+C115</f>
        <v>27101.1</v>
      </c>
      <c r="D113" s="57">
        <f>D114+D115</f>
        <v>8642.5</v>
      </c>
      <c r="E113" s="57">
        <f>E114+E115</f>
        <v>4755.2</v>
      </c>
      <c r="F113" s="52">
        <f t="shared" si="4"/>
        <v>0.1754615126323286</v>
      </c>
      <c r="G113" s="52">
        <f t="shared" si="5"/>
        <v>0.5502111657506509</v>
      </c>
    </row>
    <row r="114" spans="1:7" ht="15.75" customHeight="1">
      <c r="A114" s="154" t="s">
        <v>67</v>
      </c>
      <c r="B114" s="147" t="s">
        <v>134</v>
      </c>
      <c r="C114" s="55">
        <f>'МО г.Ртищево'!D81</f>
        <v>26520</v>
      </c>
      <c r="D114" s="55">
        <f>'МО г.Ртищево'!E81</f>
        <v>8486.3</v>
      </c>
      <c r="E114" s="55">
        <f>'МО г.Ртищево'!F81</f>
        <v>4650.5</v>
      </c>
      <c r="F114" s="52">
        <f t="shared" si="4"/>
        <v>0.17535822021116138</v>
      </c>
      <c r="G114" s="52">
        <f t="shared" si="5"/>
        <v>0.5480008955610809</v>
      </c>
    </row>
    <row r="115" spans="1:7" ht="18.75" customHeight="1">
      <c r="A115" s="154" t="s">
        <v>135</v>
      </c>
      <c r="B115" s="147" t="s">
        <v>136</v>
      </c>
      <c r="C115" s="55">
        <f>МР!D118</f>
        <v>581.1</v>
      </c>
      <c r="D115" s="55">
        <f>МР!E118</f>
        <v>156.2</v>
      </c>
      <c r="E115" s="55">
        <f>МР!F118</f>
        <v>104.7</v>
      </c>
      <c r="F115" s="52">
        <f t="shared" si="4"/>
        <v>0.18017552916881777</v>
      </c>
      <c r="G115" s="52">
        <f t="shared" si="5"/>
        <v>0.6702944942381562</v>
      </c>
    </row>
    <row r="116" spans="1:7" ht="21.75" customHeight="1">
      <c r="A116" s="62" t="s">
        <v>137</v>
      </c>
      <c r="B116" s="152" t="s">
        <v>138</v>
      </c>
      <c r="C116" s="57">
        <f>C117</f>
        <v>322</v>
      </c>
      <c r="D116" s="57">
        <f>D117</f>
        <v>80</v>
      </c>
      <c r="E116" s="57">
        <f>E117</f>
        <v>59.3</v>
      </c>
      <c r="F116" s="52">
        <f t="shared" si="4"/>
        <v>0.18416149068322982</v>
      </c>
      <c r="G116" s="52">
        <f t="shared" si="5"/>
        <v>0.74125</v>
      </c>
    </row>
    <row r="117" spans="1:7" ht="12.75">
      <c r="A117" s="154" t="s">
        <v>139</v>
      </c>
      <c r="B117" s="147" t="s">
        <v>140</v>
      </c>
      <c r="C117" s="55">
        <f>МР!D121+'МО г.Ртищево'!D83</f>
        <v>322</v>
      </c>
      <c r="D117" s="55">
        <f>МР!E121+'МО г.Ртищево'!E83</f>
        <v>80</v>
      </c>
      <c r="E117" s="55">
        <f>МР!F121+'МО г.Ртищево'!F83</f>
        <v>59.3</v>
      </c>
      <c r="F117" s="52">
        <f t="shared" si="4"/>
        <v>0.18416149068322982</v>
      </c>
      <c r="G117" s="52">
        <f t="shared" si="5"/>
        <v>0.74125</v>
      </c>
    </row>
    <row r="118" spans="1:7" ht="32.25" customHeight="1">
      <c r="A118" s="62" t="s">
        <v>141</v>
      </c>
      <c r="B118" s="152" t="s">
        <v>142</v>
      </c>
      <c r="C118" s="57">
        <f>C119</f>
        <v>800</v>
      </c>
      <c r="D118" s="57">
        <f>D119</f>
        <v>323.8</v>
      </c>
      <c r="E118" s="57">
        <f>E119</f>
        <v>323.7</v>
      </c>
      <c r="F118" s="52">
        <f t="shared" si="4"/>
        <v>0.404625</v>
      </c>
      <c r="G118" s="52">
        <f t="shared" si="5"/>
        <v>0.999691167387276</v>
      </c>
    </row>
    <row r="119" spans="1:7" ht="15" customHeight="1">
      <c r="A119" s="154" t="s">
        <v>144</v>
      </c>
      <c r="B119" s="147" t="s">
        <v>143</v>
      </c>
      <c r="C119" s="55">
        <f>МР!D123</f>
        <v>800</v>
      </c>
      <c r="D119" s="55">
        <f>МР!E123</f>
        <v>323.8</v>
      </c>
      <c r="E119" s="55">
        <f>МР!F123</f>
        <v>323.7</v>
      </c>
      <c r="F119" s="52">
        <f t="shared" si="4"/>
        <v>0.404625</v>
      </c>
      <c r="G119" s="52">
        <f t="shared" si="5"/>
        <v>0.999691167387276</v>
      </c>
    </row>
    <row r="120" spans="1:7" ht="22.5" customHeight="1">
      <c r="A120" s="154"/>
      <c r="B120" s="69" t="s">
        <v>69</v>
      </c>
      <c r="C120" s="70">
        <f>C40+C96+C55+C57+C64+C74+C98+C104+C107+C113+C116+C118</f>
        <v>695694.3999999999</v>
      </c>
      <c r="D120" s="70">
        <f>D40+D96+D55+D57+D64+D74+D98+D104+D107+D113+D116+D118</f>
        <v>215184.2</v>
      </c>
      <c r="E120" s="70">
        <f>E40+E96+E55+E57+E64+E74+E98+E104+E107+E113+E116+E118</f>
        <v>151876.80000000002</v>
      </c>
      <c r="F120" s="52">
        <f t="shared" si="4"/>
        <v>0.21830964860432978</v>
      </c>
      <c r="G120" s="52">
        <f t="shared" si="5"/>
        <v>0.7057990317132949</v>
      </c>
    </row>
    <row r="121" spans="3:6" ht="12.75">
      <c r="C121" s="43"/>
      <c r="D121" s="43"/>
      <c r="E121" s="43"/>
      <c r="F121" s="71"/>
    </row>
    <row r="122" spans="3:6" ht="12.75">
      <c r="C122" s="43"/>
      <c r="D122" s="43"/>
      <c r="E122" s="43"/>
      <c r="F122" s="73"/>
    </row>
    <row r="123" spans="2:6" ht="15">
      <c r="B123" s="38" t="s">
        <v>94</v>
      </c>
      <c r="C123" s="43"/>
      <c r="D123" s="43"/>
      <c r="E123" s="43">
        <v>10032.6</v>
      </c>
      <c r="F123" s="74"/>
    </row>
    <row r="124" spans="2:6" ht="15">
      <c r="B124" s="38"/>
      <c r="C124" s="43"/>
      <c r="D124" s="43"/>
      <c r="E124" s="43"/>
      <c r="F124" s="74"/>
    </row>
    <row r="125" spans="2:6" ht="15">
      <c r="B125" s="38" t="s">
        <v>85</v>
      </c>
      <c r="C125" s="43"/>
      <c r="D125" s="43"/>
      <c r="E125" s="43"/>
      <c r="F125" s="74"/>
    </row>
    <row r="126" spans="2:7" ht="15">
      <c r="B126" s="38" t="s">
        <v>86</v>
      </c>
      <c r="C126" s="43"/>
      <c r="D126" s="43"/>
      <c r="E126" s="43"/>
      <c r="F126" s="74"/>
      <c r="G126" s="75"/>
    </row>
    <row r="127" spans="2:6" ht="15">
      <c r="B127" s="38"/>
      <c r="C127" s="43"/>
      <c r="D127" s="43"/>
      <c r="E127" s="43"/>
      <c r="F127" s="74"/>
    </row>
    <row r="128" spans="2:6" ht="15">
      <c r="B128" s="38" t="s">
        <v>87</v>
      </c>
      <c r="C128" s="43"/>
      <c r="D128" s="43"/>
      <c r="E128" s="43"/>
      <c r="F128" s="74"/>
    </row>
    <row r="129" spans="2:7" ht="15">
      <c r="B129" s="38" t="s">
        <v>88</v>
      </c>
      <c r="C129" s="43"/>
      <c r="D129" s="43"/>
      <c r="E129" s="43"/>
      <c r="F129" s="74"/>
      <c r="G129" s="76"/>
    </row>
    <row r="130" spans="2:6" ht="15">
      <c r="B130" s="38"/>
      <c r="C130" s="43"/>
      <c r="D130" s="43"/>
      <c r="E130" s="43"/>
      <c r="F130" s="74"/>
    </row>
    <row r="131" spans="2:6" ht="15">
      <c r="B131" s="38" t="s">
        <v>89</v>
      </c>
      <c r="C131" s="43"/>
      <c r="D131" s="43"/>
      <c r="E131" s="43"/>
      <c r="F131" s="74"/>
    </row>
    <row r="132" spans="2:7" ht="15">
      <c r="B132" s="38" t="s">
        <v>90</v>
      </c>
      <c r="C132" s="43"/>
      <c r="D132" s="43"/>
      <c r="E132" s="43"/>
      <c r="F132" s="74"/>
      <c r="G132" s="77"/>
    </row>
    <row r="133" spans="2:6" ht="15">
      <c r="B133" s="38"/>
      <c r="C133" s="43"/>
      <c r="D133" s="43"/>
      <c r="E133" s="43"/>
      <c r="F133" s="74"/>
    </row>
    <row r="134" spans="2:6" ht="15">
      <c r="B134" s="38" t="s">
        <v>91</v>
      </c>
      <c r="C134" s="43"/>
      <c r="D134" s="43"/>
      <c r="E134" s="43"/>
      <c r="F134" s="74"/>
    </row>
    <row r="135" spans="1:7" ht="15">
      <c r="A135" s="36"/>
      <c r="B135" s="38" t="s">
        <v>92</v>
      </c>
      <c r="C135" s="43"/>
      <c r="D135" s="43"/>
      <c r="E135" s="43">
        <v>2000</v>
      </c>
      <c r="F135" s="74"/>
      <c r="G135" s="78"/>
    </row>
    <row r="136" spans="1:6" ht="12" customHeight="1" hidden="1">
      <c r="A136" s="36"/>
      <c r="B136" s="38"/>
      <c r="C136" s="43"/>
      <c r="D136" s="43"/>
      <c r="E136" s="43"/>
      <c r="F136" s="74"/>
    </row>
    <row r="137" spans="1:6" ht="5.25" customHeight="1" hidden="1">
      <c r="A137" s="36"/>
      <c r="B137" s="38"/>
      <c r="C137" s="43"/>
      <c r="D137" s="43"/>
      <c r="E137" s="43"/>
      <c r="F137" s="74"/>
    </row>
    <row r="138" spans="1:7" ht="45" customHeight="1">
      <c r="A138" s="36"/>
      <c r="B138" s="38" t="s">
        <v>93</v>
      </c>
      <c r="C138" s="43"/>
      <c r="D138" s="43"/>
      <c r="E138" s="43">
        <f>E123+E35-E120-E135</f>
        <v>6710.299999999988</v>
      </c>
      <c r="F138" s="74"/>
      <c r="G138" s="79"/>
    </row>
    <row r="139" spans="1:6" ht="12.75">
      <c r="A139" s="36"/>
      <c r="C139" s="43"/>
      <c r="D139" s="43"/>
      <c r="E139" s="43"/>
      <c r="F139" s="74"/>
    </row>
    <row r="140" spans="1:6" ht="12.75" hidden="1">
      <c r="A140" s="36"/>
      <c r="C140" s="43"/>
      <c r="D140" s="43"/>
      <c r="E140" s="43"/>
      <c r="F140" s="74"/>
    </row>
    <row r="141" spans="1:6" ht="15">
      <c r="A141" s="36"/>
      <c r="B141" s="38" t="s">
        <v>95</v>
      </c>
      <c r="C141" s="43"/>
      <c r="D141" s="43"/>
      <c r="E141" s="43"/>
      <c r="F141" s="74"/>
    </row>
    <row r="142" spans="1:6" ht="15">
      <c r="A142" s="36"/>
      <c r="B142" s="38" t="s">
        <v>96</v>
      </c>
      <c r="C142" s="43"/>
      <c r="D142" s="43"/>
      <c r="E142" s="43"/>
      <c r="F142" s="74"/>
    </row>
    <row r="143" spans="1:6" ht="15">
      <c r="A143" s="36"/>
      <c r="B143" s="38" t="s">
        <v>97</v>
      </c>
      <c r="C143" s="43"/>
      <c r="D143" s="43"/>
      <c r="E143" s="43"/>
      <c r="F143" s="74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2015-04-13T08:47:04Z</cp:lastPrinted>
  <dcterms:created xsi:type="dcterms:W3CDTF">1996-10-08T23:32:33Z</dcterms:created>
  <dcterms:modified xsi:type="dcterms:W3CDTF">2016-07-14T11:24:06Z</dcterms:modified>
  <cp:category/>
  <cp:version/>
  <cp:contentType/>
  <cp:contentStatus/>
</cp:coreProperties>
</file>